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codeName="ThisWorkbook"/>
  <mc:AlternateContent xmlns:mc="http://schemas.openxmlformats.org/markup-compatibility/2006">
    <mc:Choice Requires="x15">
      <x15ac:absPath xmlns:x15ac="http://schemas.microsoft.com/office/spreadsheetml/2010/11/ac" url="C:\Users\Wami\Desktop\ファイル移行\アフィリエイト関係資料\7th\ワンルームマンション関係\シュミュレーションソフト\有効資料\"/>
    </mc:Choice>
  </mc:AlternateContent>
  <xr:revisionPtr revIDLastSave="0" documentId="13_ncr:1_{AA803BEA-194B-4527-89E5-D0EB3D2186D5}" xr6:coauthVersionLast="37" xr6:coauthVersionMax="37" xr10:uidLastSave="{00000000-0000-0000-0000-000000000000}"/>
  <bookViews>
    <workbookView xWindow="240" yWindow="48" windowWidth="20616" windowHeight="10032" tabRatio="894" activeTab="8" xr2:uid="{00000000-000D-0000-FFFF-FFFF00000000}"/>
  </bookViews>
  <sheets>
    <sheet name="ホーム" sheetId="1" r:id="rId1"/>
    <sheet name="利益試算表（無料版）" sheetId="12" r:id="rId2"/>
    <sheet name="詳細利益試算表１" sheetId="13" r:id="rId3"/>
    <sheet name="不動産所得" sheetId="14" r:id="rId4"/>
    <sheet name="確定申告から算出" sheetId="11" r:id="rId5"/>
    <sheet name="含み資産計算" sheetId="10" r:id="rId6"/>
    <sheet name="減価償却計算表" sheetId="15" r:id="rId7"/>
    <sheet name="物件比較表" sheetId="18" r:id="rId8"/>
    <sheet name="繰上返済ｼｭﾐｭﾚｰｼｮﾝ " sheetId="20" r:id="rId9"/>
    <sheet name="免責事項、注意事項" sheetId="19" r:id="rId10"/>
  </sheets>
  <definedNames>
    <definedName name="ホテルエントリ" localSheetId="8">COUNTA(#REF!)+IF(#REF!&lt;&gt;"",COUNTA(#REF!),0)+IF(#REF!&lt;&gt;"",COUNTA(#REF!),0)+IF(#REF!&lt;&gt;"",COUNTA(#REF!),0)</definedName>
    <definedName name="ホテルエントリ" localSheetId="7">COUNTA(#REF!)+IF(#REF!&lt;&gt;"",COUNTA(#REF!),0)+IF(#REF!&lt;&gt;"",COUNTA(#REF!),0)+IF(#REF!&lt;&gt;"",COUNTA(#REF!),0)</definedName>
    <definedName name="ホテルエントリ">COUNTA(#REF!)+IF(#REF!&lt;&gt;"",COUNTA(#REF!),0)+IF(#REF!&lt;&gt;"",COUNTA(#REF!),0)+IF(#REF!&lt;&gt;"",COUNTA(#REF!),0)</definedName>
    <definedName name="ホテル回数" localSheetId="8">COUNTA(#REF!)+IF(#REF!&lt;&gt;"",COUNTA(#REF!),0)+IF(#REF!&lt;&gt;"",COUNTA(#REF!),0)+IF(#REF!&lt;&gt;"",COUNTA(#REF!),0)</definedName>
    <definedName name="ホテル回数" localSheetId="7">COUNTA(#REF!)+IF(#REF!&lt;&gt;"",COUNTA(#REF!),0)+IF(#REF!&lt;&gt;"",COUNTA(#REF!),0)+IF(#REF!&lt;&gt;"",COUNTA(#REF!),0)</definedName>
    <definedName name="ホテル回数">COUNTA(#REF!)+IF(#REF!&lt;&gt;"",COUNTA(#REF!),0)+IF(#REF!&lt;&gt;"",COUNTA(#REF!),0)+IF(#REF!&lt;&gt;"",COUNTA(#REF!),0)</definedName>
    <definedName name="レンタカーエントリ" localSheetId="8">IF(#REF!="○",COUNTA(#REF!),'繰上返済ｼｭﾐｭﾚｰｼｮﾝ '!レンタカー回数)</definedName>
    <definedName name="レンタカーエントリ">IF(#REF!="○",COUNTA(#REF!),レンタカー回数)</definedName>
    <definedName name="レンタカー回数" localSheetId="8">IF(#REF!="○",COUNTA(#REF!),0)</definedName>
    <definedName name="レンタカー回数" localSheetId="7">IF(#REF!="○",COUNTA(#REF!),0)</definedName>
    <definedName name="レンタカー回数">IF(#REF!="○",COUNTA(#REF!),0)</definedName>
    <definedName name="緊急回数" localSheetId="8">COUNTA(#REF!,#REF!)</definedName>
    <definedName name="緊急回数" localSheetId="7">COUNTA(#REF!,#REF!)</definedName>
    <definedName name="緊急回数">COUNTA(#REF!,#REF!)</definedName>
    <definedName name="緊急連絡先エントリ" localSheetId="8">COUNTA(#REF!,#REF!)</definedName>
    <definedName name="緊急連絡先エントリ" localSheetId="7">COUNTA(#REF!,#REF!)</definedName>
    <definedName name="緊急連絡先エントリ">COUNTA(#REF!,#REF!)</definedName>
    <definedName name="個人エントリ" localSheetId="8">COUNTA(#REF!,#REF!,#REF!)</definedName>
    <definedName name="個人エントリ" localSheetId="7">COUNTA(#REF!,#REF!,#REF!)</definedName>
    <definedName name="個人エントリ">COUNTA(#REF!,#REF!,#REF!)</definedName>
    <definedName name="個人回数" localSheetId="8">COUNTA(#REF!,#REF!,#REF!)</definedName>
    <definedName name="個人回数" localSheetId="7">COUNTA(#REF!,#REF!,#REF!)</definedName>
    <definedName name="個人回数">COUNTA(#REF!,#REF!,#REF!)</definedName>
    <definedName name="旅行エントリ" localSheetId="8">COUNTA(#REF!,#REF!,#REF!,#REF!,#REF!)</definedName>
    <definedName name="旅行エントリ" localSheetId="7">COUNTA(#REF!,#REF!,#REF!,#REF!,#REF!)</definedName>
    <definedName name="旅行エントリ">COUNTA(#REF!,#REF!,#REF!,#REF!,#REF!)</definedName>
    <definedName name="旅行回数" localSheetId="8">COUNTA(#REF!,#REF!)</definedName>
    <definedName name="旅行回数" localSheetId="7">COUNTA(#REF!,#REF!)</definedName>
    <definedName name="旅行回数">COUNTA(#REF!,#REF!)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 i="13" l="1"/>
  <c r="O12" i="15" l="1"/>
  <c r="O5" i="20" l="1"/>
  <c r="J7" i="20"/>
  <c r="J17" i="20" s="1"/>
  <c r="O9" i="20"/>
  <c r="O6" i="20"/>
  <c r="O7" i="20" l="1"/>
  <c r="O4" i="20"/>
  <c r="D22" i="20" s="1"/>
  <c r="E22" i="20" s="1"/>
  <c r="G22" i="20"/>
  <c r="G23" i="20" s="1"/>
  <c r="G24" i="20" s="1"/>
  <c r="F22" i="20" l="1"/>
  <c r="H22" i="20" s="1"/>
  <c r="G25" i="20"/>
  <c r="C23" i="13"/>
  <c r="O14" i="15"/>
  <c r="D23" i="20" l="1"/>
  <c r="E23" i="20" s="1"/>
  <c r="F23" i="20" s="1"/>
  <c r="H23" i="20" s="1"/>
  <c r="E5" i="15"/>
  <c r="E6" i="15" s="1"/>
  <c r="E7" i="15" s="1"/>
  <c r="E8" i="15" s="1"/>
  <c r="E9" i="15" s="1"/>
  <c r="E10" i="15" s="1"/>
  <c r="E11" i="15" s="1"/>
  <c r="E12" i="15" s="1"/>
  <c r="E13" i="15" s="1"/>
  <c r="E14" i="15" s="1"/>
  <c r="E15" i="15" s="1"/>
  <c r="E16" i="15" s="1"/>
  <c r="E17" i="15" s="1"/>
  <c r="E18" i="15" s="1"/>
  <c r="E19" i="15" s="1"/>
  <c r="E20" i="15" s="1"/>
  <c r="G26" i="20"/>
  <c r="C25" i="14"/>
  <c r="E10" i="10"/>
  <c r="E11" i="10"/>
  <c r="E12" i="10"/>
  <c r="E13" i="10"/>
  <c r="E14" i="10"/>
  <c r="E15" i="10"/>
  <c r="E16" i="10"/>
  <c r="E17" i="10"/>
  <c r="E6" i="10"/>
  <c r="E7" i="10"/>
  <c r="E5" i="10"/>
  <c r="D24" i="20" l="1"/>
  <c r="G27" i="20"/>
  <c r="J7" i="10"/>
  <c r="J6" i="10"/>
  <c r="G28" i="20" l="1"/>
  <c r="E24" i="20"/>
  <c r="F24" i="20" s="1"/>
  <c r="H24" i="20" s="1"/>
  <c r="C9" i="13"/>
  <c r="C9" i="12"/>
  <c r="C8" i="12"/>
  <c r="D25" i="20" l="1"/>
  <c r="G29" i="20"/>
  <c r="E9" i="10"/>
  <c r="E8" i="10"/>
  <c r="C27" i="14"/>
  <c r="H9" i="15"/>
  <c r="H10" i="15" s="1"/>
  <c r="H11" i="15" s="1"/>
  <c r="H12" i="15" s="1"/>
  <c r="H13" i="15" s="1"/>
  <c r="H14" i="15" s="1"/>
  <c r="H15" i="15" s="1"/>
  <c r="H16" i="15" s="1"/>
  <c r="H17" i="15" s="1"/>
  <c r="H18" i="15" s="1"/>
  <c r="H19" i="15" s="1"/>
  <c r="H20" i="15" s="1"/>
  <c r="H8" i="15"/>
  <c r="I6" i="15"/>
  <c r="I7" i="15" s="1"/>
  <c r="I8" i="15" s="1"/>
  <c r="I9" i="15" s="1"/>
  <c r="I10" i="15" s="1"/>
  <c r="I11" i="15" s="1"/>
  <c r="I12" i="15" s="1"/>
  <c r="I13" i="15" s="1"/>
  <c r="I14" i="15" s="1"/>
  <c r="I15" i="15" s="1"/>
  <c r="I16" i="15" s="1"/>
  <c r="I17" i="15" s="1"/>
  <c r="I18" i="15" s="1"/>
  <c r="I19" i="15" s="1"/>
  <c r="I20" i="15" s="1"/>
  <c r="H6" i="15"/>
  <c r="K5" i="15"/>
  <c r="C18" i="14" s="1"/>
  <c r="G30" i="20" l="1"/>
  <c r="E25" i="20"/>
  <c r="F25" i="20" s="1"/>
  <c r="H25" i="20" s="1"/>
  <c r="L5" i="15"/>
  <c r="F6" i="15" s="1"/>
  <c r="K6" i="15" s="1"/>
  <c r="L6" i="15" s="1"/>
  <c r="F7" i="15" s="1"/>
  <c r="C42" i="13"/>
  <c r="C20" i="12"/>
  <c r="C21" i="12" s="1"/>
  <c r="C26" i="12" s="1"/>
  <c r="C25" i="12"/>
  <c r="C18" i="12"/>
  <c r="D26" i="20" l="1"/>
  <c r="G31" i="20"/>
  <c r="K7" i="15"/>
  <c r="L7" i="15" s="1"/>
  <c r="F8" i="15" s="1"/>
  <c r="C22" i="12"/>
  <c r="C23" i="12" s="1"/>
  <c r="C28" i="12" s="1"/>
  <c r="C26" i="13"/>
  <c r="G32" i="20" l="1"/>
  <c r="G33" i="20" s="1"/>
  <c r="G34" i="20" s="1"/>
  <c r="G35" i="20" s="1"/>
  <c r="G36" i="20" s="1"/>
  <c r="G37" i="20" s="1"/>
  <c r="G38" i="20" s="1"/>
  <c r="G39" i="20" s="1"/>
  <c r="G40" i="20" s="1"/>
  <c r="G41" i="20" s="1"/>
  <c r="G42" i="20" s="1"/>
  <c r="G43" i="20" s="1"/>
  <c r="G44" i="20" s="1"/>
  <c r="G45" i="20" s="1"/>
  <c r="G46" i="20" s="1"/>
  <c r="G47" i="20" s="1"/>
  <c r="G48" i="20" s="1"/>
  <c r="G49" i="20" s="1"/>
  <c r="G50" i="20" s="1"/>
  <c r="G51" i="20" s="1"/>
  <c r="G52" i="20" s="1"/>
  <c r="G53" i="20" s="1"/>
  <c r="G54" i="20" s="1"/>
  <c r="G55" i="20" s="1"/>
  <c r="G56" i="20" s="1"/>
  <c r="G57" i="20" s="1"/>
  <c r="G58" i="20" s="1"/>
  <c r="G59" i="20" s="1"/>
  <c r="G60" i="20" s="1"/>
  <c r="G61" i="20" s="1"/>
  <c r="G62" i="20" s="1"/>
  <c r="G63" i="20" s="1"/>
  <c r="G64" i="20" s="1"/>
  <c r="G65" i="20" s="1"/>
  <c r="G66" i="20" s="1"/>
  <c r="G67" i="20" s="1"/>
  <c r="G68" i="20" s="1"/>
  <c r="G69" i="20" s="1"/>
  <c r="G70" i="20" s="1"/>
  <c r="G71" i="20" s="1"/>
  <c r="G72" i="20" s="1"/>
  <c r="G73" i="20" s="1"/>
  <c r="G74" i="20" s="1"/>
  <c r="G75" i="20" s="1"/>
  <c r="G76" i="20" s="1"/>
  <c r="G77" i="20" s="1"/>
  <c r="G78" i="20" s="1"/>
  <c r="G79" i="20" s="1"/>
  <c r="G80" i="20" s="1"/>
  <c r="G81" i="20" s="1"/>
  <c r="G82" i="20" s="1"/>
  <c r="G83" i="20" s="1"/>
  <c r="G84" i="20" s="1"/>
  <c r="G85" i="20" s="1"/>
  <c r="G86" i="20" s="1"/>
  <c r="G87" i="20" s="1"/>
  <c r="G88" i="20" s="1"/>
  <c r="G89" i="20" s="1"/>
  <c r="G90" i="20" s="1"/>
  <c r="G91" i="20" s="1"/>
  <c r="G92" i="20" s="1"/>
  <c r="G93" i="20" s="1"/>
  <c r="G94" i="20" s="1"/>
  <c r="G95" i="20" s="1"/>
  <c r="G96" i="20" s="1"/>
  <c r="G97" i="20" s="1"/>
  <c r="G98" i="20" s="1"/>
  <c r="G99" i="20" s="1"/>
  <c r="G100" i="20" s="1"/>
  <c r="G101" i="20" s="1"/>
  <c r="G102" i="20" s="1"/>
  <c r="G103" i="20" s="1"/>
  <c r="G104" i="20" s="1"/>
  <c r="G105" i="20" s="1"/>
  <c r="G106" i="20" s="1"/>
  <c r="G107" i="20" s="1"/>
  <c r="G108" i="20" s="1"/>
  <c r="G109" i="20" s="1"/>
  <c r="G110" i="20" s="1"/>
  <c r="G111" i="20" s="1"/>
  <c r="G112" i="20" s="1"/>
  <c r="G113" i="20" s="1"/>
  <c r="G114" i="20" s="1"/>
  <c r="G115" i="20" s="1"/>
  <c r="G116" i="20" s="1"/>
  <c r="G117" i="20" s="1"/>
  <c r="G118" i="20" s="1"/>
  <c r="G119" i="20" s="1"/>
  <c r="G120" i="20" s="1"/>
  <c r="G121" i="20" s="1"/>
  <c r="G122" i="20" s="1"/>
  <c r="G123" i="20" s="1"/>
  <c r="G124" i="20" s="1"/>
  <c r="G125" i="20" s="1"/>
  <c r="G126" i="20" s="1"/>
  <c r="G127" i="20" s="1"/>
  <c r="G128" i="20" s="1"/>
  <c r="G129" i="20" s="1"/>
  <c r="G130" i="20" s="1"/>
  <c r="G131" i="20" s="1"/>
  <c r="G132" i="20" s="1"/>
  <c r="G133" i="20" s="1"/>
  <c r="G134" i="20" s="1"/>
  <c r="G135" i="20" s="1"/>
  <c r="G136" i="20" s="1"/>
  <c r="G137" i="20" s="1"/>
  <c r="G138" i="20" s="1"/>
  <c r="G139" i="20" s="1"/>
  <c r="G140" i="20" s="1"/>
  <c r="G141" i="20" s="1"/>
  <c r="G142" i="20" s="1"/>
  <c r="G143" i="20" s="1"/>
  <c r="G144" i="20" s="1"/>
  <c r="G145" i="20" s="1"/>
  <c r="G146" i="20" s="1"/>
  <c r="G147" i="20" s="1"/>
  <c r="G148" i="20" s="1"/>
  <c r="G149" i="20" s="1"/>
  <c r="G150" i="20" s="1"/>
  <c r="G151" i="20" s="1"/>
  <c r="G152" i="20" s="1"/>
  <c r="G153" i="20" s="1"/>
  <c r="G154" i="20" s="1"/>
  <c r="G155" i="20" s="1"/>
  <c r="G156" i="20" s="1"/>
  <c r="G157" i="20" s="1"/>
  <c r="G158" i="20" s="1"/>
  <c r="G159" i="20" s="1"/>
  <c r="G160" i="20" s="1"/>
  <c r="G161" i="20" s="1"/>
  <c r="G162" i="20" s="1"/>
  <c r="G163" i="20" s="1"/>
  <c r="G164" i="20" s="1"/>
  <c r="G165" i="20" s="1"/>
  <c r="G166" i="20" s="1"/>
  <c r="G167" i="20" s="1"/>
  <c r="G168" i="20" s="1"/>
  <c r="G169" i="20" s="1"/>
  <c r="G170" i="20" s="1"/>
  <c r="G171" i="20" s="1"/>
  <c r="G172" i="20" s="1"/>
  <c r="G173" i="20" s="1"/>
  <c r="G174" i="20" s="1"/>
  <c r="G175" i="20" s="1"/>
  <c r="G176" i="20" s="1"/>
  <c r="G177" i="20" s="1"/>
  <c r="G178" i="20" s="1"/>
  <c r="G179" i="20" s="1"/>
  <c r="G180" i="20" s="1"/>
  <c r="G181" i="20" s="1"/>
  <c r="G182" i="20" s="1"/>
  <c r="G183" i="20" s="1"/>
  <c r="G184" i="20" s="1"/>
  <c r="G185" i="20" s="1"/>
  <c r="G186" i="20" s="1"/>
  <c r="G187" i="20" s="1"/>
  <c r="G188" i="20" s="1"/>
  <c r="G189" i="20" s="1"/>
  <c r="G190" i="20" s="1"/>
  <c r="G191" i="20" s="1"/>
  <c r="G192" i="20" s="1"/>
  <c r="G193" i="20" s="1"/>
  <c r="G194" i="20" s="1"/>
  <c r="G195" i="20" s="1"/>
  <c r="G196" i="20" s="1"/>
  <c r="G197" i="20" s="1"/>
  <c r="G198" i="20" s="1"/>
  <c r="G199" i="20" s="1"/>
  <c r="G200" i="20" s="1"/>
  <c r="G201" i="20" s="1"/>
  <c r="G202" i="20" s="1"/>
  <c r="G203" i="20" s="1"/>
  <c r="G204" i="20" s="1"/>
  <c r="G205" i="20" s="1"/>
  <c r="G206" i="20" s="1"/>
  <c r="G207" i="20" s="1"/>
  <c r="G208" i="20" s="1"/>
  <c r="G209" i="20" s="1"/>
  <c r="G210" i="20" s="1"/>
  <c r="G211" i="20" s="1"/>
  <c r="G212" i="20" s="1"/>
  <c r="G213" i="20" s="1"/>
  <c r="G214" i="20" s="1"/>
  <c r="G215" i="20" s="1"/>
  <c r="G216" i="20" s="1"/>
  <c r="G217" i="20" s="1"/>
  <c r="G218" i="20" s="1"/>
  <c r="G219" i="20" s="1"/>
  <c r="G220" i="20" s="1"/>
  <c r="G221" i="20" s="1"/>
  <c r="G222" i="20" s="1"/>
  <c r="G223" i="20" s="1"/>
  <c r="G224" i="20" s="1"/>
  <c r="G225" i="20" s="1"/>
  <c r="G226" i="20" s="1"/>
  <c r="G227" i="20" s="1"/>
  <c r="G228" i="20" s="1"/>
  <c r="G229" i="20" s="1"/>
  <c r="G230" i="20" s="1"/>
  <c r="G231" i="20" s="1"/>
  <c r="G232" i="20" s="1"/>
  <c r="G233" i="20" s="1"/>
  <c r="G234" i="20" s="1"/>
  <c r="G235" i="20" s="1"/>
  <c r="G236" i="20" s="1"/>
  <c r="G237" i="20" s="1"/>
  <c r="G238" i="20" s="1"/>
  <c r="G239" i="20" s="1"/>
  <c r="G240" i="20" s="1"/>
  <c r="G241" i="20" s="1"/>
  <c r="G242" i="20" s="1"/>
  <c r="G243" i="20" s="1"/>
  <c r="G244" i="20" s="1"/>
  <c r="G245" i="20" s="1"/>
  <c r="G246" i="20" s="1"/>
  <c r="G247" i="20" s="1"/>
  <c r="G248" i="20" s="1"/>
  <c r="G249" i="20" s="1"/>
  <c r="G250" i="20" s="1"/>
  <c r="G251" i="20" s="1"/>
  <c r="G252" i="20" s="1"/>
  <c r="G253" i="20" s="1"/>
  <c r="G254" i="20" s="1"/>
  <c r="G255" i="20" s="1"/>
  <c r="G256" i="20" s="1"/>
  <c r="G257" i="20" s="1"/>
  <c r="G258" i="20" s="1"/>
  <c r="G259" i="20" s="1"/>
  <c r="G260" i="20" s="1"/>
  <c r="G261" i="20" s="1"/>
  <c r="G262" i="20" s="1"/>
  <c r="G263" i="20" s="1"/>
  <c r="G264" i="20" s="1"/>
  <c r="G265" i="20" s="1"/>
  <c r="G266" i="20" s="1"/>
  <c r="G267" i="20" s="1"/>
  <c r="G268" i="20" s="1"/>
  <c r="G269" i="20" s="1"/>
  <c r="G270" i="20" s="1"/>
  <c r="G271" i="20" s="1"/>
  <c r="G272" i="20" s="1"/>
  <c r="G273" i="20" s="1"/>
  <c r="G274" i="20" s="1"/>
  <c r="G275" i="20" s="1"/>
  <c r="G276" i="20" s="1"/>
  <c r="G277" i="20" s="1"/>
  <c r="G278" i="20" s="1"/>
  <c r="G279" i="20" s="1"/>
  <c r="G280" i="20" s="1"/>
  <c r="G281" i="20" s="1"/>
  <c r="G282" i="20" s="1"/>
  <c r="G283" i="20" s="1"/>
  <c r="G284" i="20" s="1"/>
  <c r="G285" i="20" s="1"/>
  <c r="G286" i="20" s="1"/>
  <c r="G287" i="20" s="1"/>
  <c r="G288" i="20" s="1"/>
  <c r="G289" i="20" s="1"/>
  <c r="G290" i="20" s="1"/>
  <c r="G291" i="20" s="1"/>
  <c r="G292" i="20" s="1"/>
  <c r="G293" i="20" s="1"/>
  <c r="G294" i="20" s="1"/>
  <c r="G295" i="20" s="1"/>
  <c r="G296" i="20" s="1"/>
  <c r="G297" i="20" s="1"/>
  <c r="G298" i="20" s="1"/>
  <c r="G299" i="20" s="1"/>
  <c r="G300" i="20" s="1"/>
  <c r="G301" i="20" s="1"/>
  <c r="G302" i="20" s="1"/>
  <c r="G303" i="20" s="1"/>
  <c r="G304" i="20" s="1"/>
  <c r="G305" i="20" s="1"/>
  <c r="G306" i="20" s="1"/>
  <c r="G307" i="20" s="1"/>
  <c r="G308" i="20" s="1"/>
  <c r="G309" i="20" s="1"/>
  <c r="G310" i="20" s="1"/>
  <c r="G311" i="20" s="1"/>
  <c r="G312" i="20" s="1"/>
  <c r="G313" i="20" s="1"/>
  <c r="G314" i="20" s="1"/>
  <c r="G315" i="20" s="1"/>
  <c r="G316" i="20" s="1"/>
  <c r="G317" i="20" s="1"/>
  <c r="G318" i="20" s="1"/>
  <c r="G319" i="20" s="1"/>
  <c r="G320" i="20" s="1"/>
  <c r="G321" i="20" s="1"/>
  <c r="G322" i="20" s="1"/>
  <c r="G323" i="20" s="1"/>
  <c r="G324" i="20" s="1"/>
  <c r="G325" i="20" s="1"/>
  <c r="G326" i="20" s="1"/>
  <c r="G327" i="20" s="1"/>
  <c r="G328" i="20" s="1"/>
  <c r="G329" i="20" s="1"/>
  <c r="G330" i="20" s="1"/>
  <c r="G331" i="20" s="1"/>
  <c r="G332" i="20" s="1"/>
  <c r="G333" i="20" s="1"/>
  <c r="G334" i="20" s="1"/>
  <c r="G335" i="20" s="1"/>
  <c r="G336" i="20" s="1"/>
  <c r="G337" i="20" s="1"/>
  <c r="G338" i="20" s="1"/>
  <c r="G339" i="20" s="1"/>
  <c r="G340" i="20" s="1"/>
  <c r="G341" i="20" s="1"/>
  <c r="G342" i="20" s="1"/>
  <c r="G343" i="20" s="1"/>
  <c r="G344" i="20" s="1"/>
  <c r="G345" i="20" s="1"/>
  <c r="G346" i="20" s="1"/>
  <c r="G347" i="20" s="1"/>
  <c r="G348" i="20" s="1"/>
  <c r="G349" i="20" s="1"/>
  <c r="G350" i="20" s="1"/>
  <c r="G351" i="20" s="1"/>
  <c r="G352" i="20" s="1"/>
  <c r="G353" i="20" s="1"/>
  <c r="G354" i="20" s="1"/>
  <c r="G355" i="20" s="1"/>
  <c r="G356" i="20" s="1"/>
  <c r="G357" i="20" s="1"/>
  <c r="G358" i="20" s="1"/>
  <c r="G359" i="20" s="1"/>
  <c r="G360" i="20" s="1"/>
  <c r="G361" i="20" s="1"/>
  <c r="G362" i="20" s="1"/>
  <c r="G363" i="20" s="1"/>
  <c r="G364" i="20" s="1"/>
  <c r="G365" i="20" s="1"/>
  <c r="G366" i="20" s="1"/>
  <c r="G367" i="20" s="1"/>
  <c r="G368" i="20" s="1"/>
  <c r="G369" i="20" s="1"/>
  <c r="G370" i="20" s="1"/>
  <c r="G371" i="20" s="1"/>
  <c r="G372" i="20" s="1"/>
  <c r="G373" i="20" s="1"/>
  <c r="G374" i="20" s="1"/>
  <c r="G375" i="20" s="1"/>
  <c r="G376" i="20" s="1"/>
  <c r="G377" i="20" s="1"/>
  <c r="G378" i="20" s="1"/>
  <c r="G379" i="20" s="1"/>
  <c r="G380" i="20" s="1"/>
  <c r="G381" i="20" s="1"/>
  <c r="G382" i="20" s="1"/>
  <c r="G383" i="20" s="1"/>
  <c r="G384" i="20" s="1"/>
  <c r="G385" i="20" s="1"/>
  <c r="G386" i="20" s="1"/>
  <c r="G387" i="20" s="1"/>
  <c r="G388" i="20" s="1"/>
  <c r="G389" i="20" s="1"/>
  <c r="G390" i="20" s="1"/>
  <c r="G391" i="20" s="1"/>
  <c r="G392" i="20" s="1"/>
  <c r="G393" i="20" s="1"/>
  <c r="G394" i="20" s="1"/>
  <c r="G395" i="20" s="1"/>
  <c r="G396" i="20" s="1"/>
  <c r="G397" i="20" s="1"/>
  <c r="G398" i="20" s="1"/>
  <c r="G399" i="20" s="1"/>
  <c r="G400" i="20" s="1"/>
  <c r="G401" i="20" s="1"/>
  <c r="G402" i="20" s="1"/>
  <c r="G403" i="20" s="1"/>
  <c r="G404" i="20" s="1"/>
  <c r="G405" i="20" s="1"/>
  <c r="G406" i="20" s="1"/>
  <c r="G407" i="20" s="1"/>
  <c r="G408" i="20" s="1"/>
  <c r="G409" i="20" s="1"/>
  <c r="G410" i="20" s="1"/>
  <c r="G411" i="20" s="1"/>
  <c r="G412" i="20" s="1"/>
  <c r="G413" i="20" s="1"/>
  <c r="G414" i="20" s="1"/>
  <c r="G415" i="20" s="1"/>
  <c r="G416" i="20" s="1"/>
  <c r="G417" i="20" s="1"/>
  <c r="G418" i="20" s="1"/>
  <c r="G419" i="20" s="1"/>
  <c r="G420" i="20" s="1"/>
  <c r="G421" i="20" s="1"/>
  <c r="G422" i="20" s="1"/>
  <c r="G423" i="20" s="1"/>
  <c r="G424" i="20" s="1"/>
  <c r="G425" i="20" s="1"/>
  <c r="G426" i="20" s="1"/>
  <c r="G427" i="20" s="1"/>
  <c r="G428" i="20" s="1"/>
  <c r="G429" i="20" s="1"/>
  <c r="G430" i="20" s="1"/>
  <c r="G431" i="20" s="1"/>
  <c r="G432" i="20" s="1"/>
  <c r="G433" i="20" s="1"/>
  <c r="G434" i="20" s="1"/>
  <c r="G435" i="20" s="1"/>
  <c r="G436" i="20" s="1"/>
  <c r="G437" i="20" s="1"/>
  <c r="G438" i="20" s="1"/>
  <c r="G439" i="20" s="1"/>
  <c r="G440" i="20" s="1"/>
  <c r="G441" i="20" s="1"/>
  <c r="G442" i="20" s="1"/>
  <c r="G443" i="20" s="1"/>
  <c r="G444" i="20" s="1"/>
  <c r="G445" i="20" s="1"/>
  <c r="G446" i="20" s="1"/>
  <c r="G447" i="20" s="1"/>
  <c r="G448" i="20" s="1"/>
  <c r="G449" i="20" s="1"/>
  <c r="G450" i="20" s="1"/>
  <c r="G451" i="20" s="1"/>
  <c r="G452" i="20" s="1"/>
  <c r="G453" i="20" s="1"/>
  <c r="G454" i="20" s="1"/>
  <c r="G455" i="20" s="1"/>
  <c r="G456" i="20" s="1"/>
  <c r="G457" i="20" s="1"/>
  <c r="G458" i="20" s="1"/>
  <c r="G459" i="20" s="1"/>
  <c r="G460" i="20" s="1"/>
  <c r="G461" i="20" s="1"/>
  <c r="G462" i="20" s="1"/>
  <c r="G463" i="20" s="1"/>
  <c r="G464" i="20" s="1"/>
  <c r="G465" i="20" s="1"/>
  <c r="G466" i="20" s="1"/>
  <c r="G467" i="20" s="1"/>
  <c r="G468" i="20" s="1"/>
  <c r="G469" i="20" s="1"/>
  <c r="G470" i="20" s="1"/>
  <c r="G471" i="20" s="1"/>
  <c r="G472" i="20" s="1"/>
  <c r="G473" i="20" s="1"/>
  <c r="G474" i="20" s="1"/>
  <c r="G475" i="20" s="1"/>
  <c r="G476" i="20" s="1"/>
  <c r="G477" i="20" s="1"/>
  <c r="G478" i="20" s="1"/>
  <c r="G479" i="20" s="1"/>
  <c r="G480" i="20" s="1"/>
  <c r="G481" i="20" s="1"/>
  <c r="G482" i="20" s="1"/>
  <c r="G483" i="20" s="1"/>
  <c r="G484" i="20" s="1"/>
  <c r="G485" i="20" s="1"/>
  <c r="G486" i="20" s="1"/>
  <c r="G487" i="20" s="1"/>
  <c r="G488" i="20" s="1"/>
  <c r="G489" i="20" s="1"/>
  <c r="G490" i="20" s="1"/>
  <c r="G491" i="20" s="1"/>
  <c r="G492" i="20" s="1"/>
  <c r="G493" i="20" s="1"/>
  <c r="G494" i="20" s="1"/>
  <c r="G495" i="20" s="1"/>
  <c r="G496" i="20" s="1"/>
  <c r="G497" i="20" s="1"/>
  <c r="G498" i="20" s="1"/>
  <c r="G499" i="20" s="1"/>
  <c r="G500" i="20" s="1"/>
  <c r="G501" i="20" s="1"/>
  <c r="G502" i="20" s="1"/>
  <c r="G503" i="20" s="1"/>
  <c r="G504" i="20" s="1"/>
  <c r="G505" i="20" s="1"/>
  <c r="G506" i="20" s="1"/>
  <c r="G507" i="20" s="1"/>
  <c r="G508" i="20" s="1"/>
  <c r="G509" i="20" s="1"/>
  <c r="G510" i="20" s="1"/>
  <c r="G511" i="20" s="1"/>
  <c r="G512" i="20" s="1"/>
  <c r="G513" i="20" s="1"/>
  <c r="G514" i="20" s="1"/>
  <c r="G515" i="20" s="1"/>
  <c r="G516" i="20" s="1"/>
  <c r="G517" i="20" s="1"/>
  <c r="E26" i="20"/>
  <c r="F26" i="20" s="1"/>
  <c r="H26" i="20" s="1"/>
  <c r="C31" i="14"/>
  <c r="C35" i="13"/>
  <c r="K8" i="15"/>
  <c r="L8" i="15" s="1"/>
  <c r="F9" i="15" s="1"/>
  <c r="C20" i="13"/>
  <c r="D27" i="20" l="1"/>
  <c r="C37" i="13"/>
  <c r="C14" i="14"/>
  <c r="C17" i="14" s="1"/>
  <c r="C18" i="13"/>
  <c r="J5" i="10"/>
  <c r="K9" i="15"/>
  <c r="L9" i="15" s="1"/>
  <c r="F10" i="15" s="1"/>
  <c r="E27" i="20" l="1"/>
  <c r="F27" i="20" s="1"/>
  <c r="H27" i="20" s="1"/>
  <c r="D28" i="20" s="1"/>
  <c r="C38" i="13"/>
  <c r="G33" i="10"/>
  <c r="E18" i="10"/>
  <c r="G22" i="10" s="1"/>
  <c r="J8" i="10"/>
  <c r="C39" i="13"/>
  <c r="K10" i="15"/>
  <c r="L10" i="15" s="1"/>
  <c r="F11" i="15" s="1"/>
  <c r="D37" i="11"/>
  <c r="J10" i="10"/>
  <c r="D22" i="10"/>
  <c r="E28" i="20" l="1"/>
  <c r="F28" i="20" s="1"/>
  <c r="H28" i="20" s="1"/>
  <c r="D29" i="20" s="1"/>
  <c r="C43" i="13"/>
  <c r="C40" i="13"/>
  <c r="K11" i="15"/>
  <c r="L11" i="15" s="1"/>
  <c r="F12" i="15" s="1"/>
  <c r="E22" i="10"/>
  <c r="E29" i="20" l="1"/>
  <c r="F29" i="20" s="1"/>
  <c r="H29" i="20" s="1"/>
  <c r="D30" i="20" s="1"/>
  <c r="C45" i="13"/>
  <c r="K12" i="15"/>
  <c r="L12" i="15" s="1"/>
  <c r="F13" i="15" s="1"/>
  <c r="E30" i="20" l="1"/>
  <c r="F30" i="20" s="1"/>
  <c r="H30" i="20" s="1"/>
  <c r="D31" i="20" s="1"/>
  <c r="K13" i="15"/>
  <c r="L13" i="15" s="1"/>
  <c r="F14" i="15" s="1"/>
  <c r="E31" i="20" l="1"/>
  <c r="F31" i="20" s="1"/>
  <c r="H31" i="20" s="1"/>
  <c r="D32" i="20" s="1"/>
  <c r="K14" i="15"/>
  <c r="L14" i="15" s="1"/>
  <c r="F15" i="15" s="1"/>
  <c r="E32" i="20" l="1"/>
  <c r="F32" i="20" s="1"/>
  <c r="H32" i="20" s="1"/>
  <c r="D33" i="20" s="1"/>
  <c r="K15" i="15"/>
  <c r="L15" i="15" s="1"/>
  <c r="F16" i="15" s="1"/>
  <c r="E33" i="20" l="1"/>
  <c r="F33" i="20" s="1"/>
  <c r="H33" i="20" s="1"/>
  <c r="D34" i="20" s="1"/>
  <c r="K16" i="15"/>
  <c r="L16" i="15" s="1"/>
  <c r="F17" i="15" s="1"/>
  <c r="E34" i="20" l="1"/>
  <c r="F34" i="20" s="1"/>
  <c r="K17" i="15"/>
  <c r="L17" i="15" s="1"/>
  <c r="F18" i="15" s="1"/>
  <c r="H34" i="20" l="1"/>
  <c r="D35" i="20" s="1"/>
  <c r="K18" i="15"/>
  <c r="L18" i="15" s="1"/>
  <c r="F19" i="15" s="1"/>
  <c r="K19" i="15" s="1"/>
  <c r="L19" i="15" s="1"/>
  <c r="F20" i="15" s="1"/>
  <c r="E35" i="20" l="1"/>
  <c r="F35" i="20" s="1"/>
  <c r="K20" i="15"/>
  <c r="L20" i="15" s="1"/>
  <c r="G23" i="10"/>
  <c r="G24" i="10" s="1"/>
  <c r="F22" i="10"/>
  <c r="H22" i="10" l="1"/>
  <c r="D23" i="10" s="1"/>
  <c r="E23" i="10" s="1"/>
  <c r="F23" i="10" s="1"/>
  <c r="J22" i="10"/>
  <c r="H35" i="20"/>
  <c r="D36" i="20" s="1"/>
  <c r="G25" i="10"/>
  <c r="J23" i="10" l="1"/>
  <c r="E36" i="20"/>
  <c r="F36" i="20" s="1"/>
  <c r="H23" i="10"/>
  <c r="G26" i="10"/>
  <c r="H36" i="20" l="1"/>
  <c r="D37" i="20" s="1"/>
  <c r="G27" i="10"/>
  <c r="D24" i="10"/>
  <c r="E37" i="20" l="1"/>
  <c r="F37" i="20" s="1"/>
  <c r="E24" i="10"/>
  <c r="G28" i="10"/>
  <c r="H37" i="20" l="1"/>
  <c r="D38" i="20" s="1"/>
  <c r="G29" i="10"/>
  <c r="F24" i="10"/>
  <c r="J24" i="10" l="1"/>
  <c r="E38" i="20"/>
  <c r="F38" i="20" s="1"/>
  <c r="H24" i="10"/>
  <c r="G30" i="10"/>
  <c r="H38" i="20" l="1"/>
  <c r="D39" i="20" s="1"/>
  <c r="D25" i="10"/>
  <c r="G31" i="10"/>
  <c r="E39" i="20" l="1"/>
  <c r="F39" i="20" s="1"/>
  <c r="G32" i="10"/>
  <c r="E25" i="10"/>
  <c r="H39" i="20" l="1"/>
  <c r="D40" i="20" s="1"/>
  <c r="F25" i="10"/>
  <c r="J25" i="10" l="1"/>
  <c r="E40" i="20"/>
  <c r="F40" i="20" s="1"/>
  <c r="H40" i="20" s="1"/>
  <c r="D41" i="20" s="1"/>
  <c r="G34" i="10"/>
  <c r="H25" i="10"/>
  <c r="E41" i="20" l="1"/>
  <c r="F41" i="20" s="1"/>
  <c r="H41" i="20" s="1"/>
  <c r="D42" i="20" s="1"/>
  <c r="D26" i="10"/>
  <c r="G35" i="10"/>
  <c r="E42" i="20" l="1"/>
  <c r="F42" i="20" s="1"/>
  <c r="H42" i="20" s="1"/>
  <c r="D43" i="20" s="1"/>
  <c r="G36" i="10"/>
  <c r="E26" i="10"/>
  <c r="E43" i="20" l="1"/>
  <c r="F43" i="20" s="1"/>
  <c r="H43" i="20" s="1"/>
  <c r="D44" i="20" s="1"/>
  <c r="F26" i="10"/>
  <c r="G37" i="10"/>
  <c r="J26" i="10" l="1"/>
  <c r="E44" i="20"/>
  <c r="F44" i="20" s="1"/>
  <c r="H44" i="20" s="1"/>
  <c r="D45" i="20" s="1"/>
  <c r="G38" i="10"/>
  <c r="H26" i="10"/>
  <c r="E45" i="20" l="1"/>
  <c r="F45" i="20" s="1"/>
  <c r="H45" i="20" s="1"/>
  <c r="D46" i="20" s="1"/>
  <c r="D27" i="10"/>
  <c r="G39" i="10"/>
  <c r="E46" i="20" l="1"/>
  <c r="F46" i="20" s="1"/>
  <c r="H46" i="20" s="1"/>
  <c r="D47" i="20" s="1"/>
  <c r="G40" i="10"/>
  <c r="E27" i="10"/>
  <c r="F27" i="10" s="1"/>
  <c r="H27" i="10" l="1"/>
  <c r="D28" i="10" s="1"/>
  <c r="J27" i="10"/>
  <c r="E47" i="20"/>
  <c r="F47" i="20" s="1"/>
  <c r="H47" i="20" s="1"/>
  <c r="D48" i="20" s="1"/>
  <c r="G41" i="10"/>
  <c r="E48" i="20" l="1"/>
  <c r="F48" i="20" s="1"/>
  <c r="H48" i="20" s="1"/>
  <c r="D49" i="20" s="1"/>
  <c r="G42" i="10"/>
  <c r="E28" i="10"/>
  <c r="F28" i="10" s="1"/>
  <c r="H28" i="10" s="1"/>
  <c r="D29" i="10" s="1"/>
  <c r="J28" i="10" l="1"/>
  <c r="E49" i="20"/>
  <c r="F49" i="20" s="1"/>
  <c r="H49" i="20" s="1"/>
  <c r="D50" i="20" s="1"/>
  <c r="E29" i="10"/>
  <c r="F29" i="10" s="1"/>
  <c r="H29" i="10" s="1"/>
  <c r="D30" i="10" s="1"/>
  <c r="G43" i="10"/>
  <c r="J29" i="10" l="1"/>
  <c r="E50" i="20"/>
  <c r="F50" i="20" s="1"/>
  <c r="H50" i="20" s="1"/>
  <c r="D51" i="20" s="1"/>
  <c r="G44" i="10"/>
  <c r="E30" i="10"/>
  <c r="F30" i="10" s="1"/>
  <c r="H30" i="10" s="1"/>
  <c r="D31" i="10" s="1"/>
  <c r="J30" i="10" l="1"/>
  <c r="E51" i="20"/>
  <c r="F51" i="20" s="1"/>
  <c r="H51" i="20" s="1"/>
  <c r="D52" i="20" s="1"/>
  <c r="E31" i="10"/>
  <c r="F31" i="10" s="1"/>
  <c r="H31" i="10" s="1"/>
  <c r="D32" i="10" s="1"/>
  <c r="G45" i="10"/>
  <c r="J31" i="10" l="1"/>
  <c r="E52" i="20"/>
  <c r="F52" i="20" s="1"/>
  <c r="H52" i="20" s="1"/>
  <c r="D53" i="20" s="1"/>
  <c r="G46" i="10"/>
  <c r="E32" i="10"/>
  <c r="F32" i="10" s="1"/>
  <c r="H32" i="10" s="1"/>
  <c r="J32" i="10" l="1"/>
  <c r="E53" i="20"/>
  <c r="F53" i="20" s="1"/>
  <c r="H53" i="20" s="1"/>
  <c r="D54" i="20" s="1"/>
  <c r="D33" i="10"/>
  <c r="G47" i="10"/>
  <c r="E54" i="20" l="1"/>
  <c r="F54" i="20" s="1"/>
  <c r="H54" i="20" s="1"/>
  <c r="D55" i="20" s="1"/>
  <c r="G48" i="10"/>
  <c r="E33" i="10"/>
  <c r="E55" i="20" l="1"/>
  <c r="F55" i="20" s="1"/>
  <c r="H55" i="20" s="1"/>
  <c r="D56" i="20" s="1"/>
  <c r="F33" i="10"/>
  <c r="C22" i="14"/>
  <c r="G49" i="10"/>
  <c r="H33" i="10" l="1"/>
  <c r="D34" i="10" s="1"/>
  <c r="E34" i="10" s="1"/>
  <c r="F34" i="10" s="1"/>
  <c r="C48" i="13"/>
  <c r="C50" i="13" s="1"/>
  <c r="C51" i="13" s="1"/>
  <c r="C53" i="13" s="1"/>
  <c r="J33" i="10"/>
  <c r="E56" i="20"/>
  <c r="F56" i="20" s="1"/>
  <c r="H56" i="20" s="1"/>
  <c r="D57" i="20" s="1"/>
  <c r="C33" i="14"/>
  <c r="C34" i="14" s="1"/>
  <c r="C35" i="14" s="1"/>
  <c r="D17" i="11" s="1"/>
  <c r="D23" i="11" s="1"/>
  <c r="D39" i="11" s="1"/>
  <c r="G50" i="10"/>
  <c r="J34" i="10" l="1"/>
  <c r="C54" i="13"/>
  <c r="E57" i="20"/>
  <c r="F57" i="20" s="1"/>
  <c r="H57" i="20" s="1"/>
  <c r="D58" i="20" s="1"/>
  <c r="E41" i="11"/>
  <c r="F41" i="11"/>
  <c r="H34" i="10"/>
  <c r="D35" i="10" s="1"/>
  <c r="G51" i="10"/>
  <c r="E58" i="20" l="1"/>
  <c r="F58" i="20" s="1"/>
  <c r="H58" i="20" s="1"/>
  <c r="D59" i="20" s="1"/>
  <c r="D41" i="11"/>
  <c r="D47" i="11" s="1"/>
  <c r="D49" i="11" s="1"/>
  <c r="D50" i="11" s="1"/>
  <c r="D52" i="11" s="1"/>
  <c r="C58" i="13" s="1"/>
  <c r="G52" i="10"/>
  <c r="E35" i="10"/>
  <c r="F35" i="10" s="1"/>
  <c r="J35" i="10" s="1"/>
  <c r="E59" i="20" l="1"/>
  <c r="F59" i="20" s="1"/>
  <c r="H59" i="20" s="1"/>
  <c r="D60" i="20" s="1"/>
  <c r="C60" i="13"/>
  <c r="D54" i="11"/>
  <c r="D55" i="11"/>
  <c r="H35" i="10"/>
  <c r="D36" i="10" s="1"/>
  <c r="E36" i="10" s="1"/>
  <c r="F36" i="10" s="1"/>
  <c r="J36" i="10" s="1"/>
  <c r="G53" i="10"/>
  <c r="E60" i="20" l="1"/>
  <c r="F60" i="20" s="1"/>
  <c r="H60" i="20" s="1"/>
  <c r="D61" i="20" s="1"/>
  <c r="C62" i="13"/>
  <c r="G54" i="10"/>
  <c r="H36" i="10"/>
  <c r="D37" i="10" s="1"/>
  <c r="C61" i="13"/>
  <c r="E61" i="20" l="1"/>
  <c r="F61" i="20" s="1"/>
  <c r="H61" i="20" s="1"/>
  <c r="D62" i="20" s="1"/>
  <c r="E37" i="10"/>
  <c r="F37" i="10" s="1"/>
  <c r="J37" i="10" s="1"/>
  <c r="G55" i="10"/>
  <c r="E62" i="20" l="1"/>
  <c r="F62" i="20" s="1"/>
  <c r="H62" i="20" s="1"/>
  <c r="D63" i="20" s="1"/>
  <c r="H37" i="10"/>
  <c r="D38" i="10" s="1"/>
  <c r="E38" i="10" s="1"/>
  <c r="F38" i="10" s="1"/>
  <c r="J38" i="10" s="1"/>
  <c r="G56" i="10"/>
  <c r="E63" i="20" l="1"/>
  <c r="F63" i="20" s="1"/>
  <c r="H63" i="20" s="1"/>
  <c r="D64" i="20" s="1"/>
  <c r="H38" i="10"/>
  <c r="D39" i="10" s="1"/>
  <c r="E39" i="10" s="1"/>
  <c r="F39" i="10" s="1"/>
  <c r="J39" i="10" s="1"/>
  <c r="G57" i="10"/>
  <c r="E64" i="20" l="1"/>
  <c r="F64" i="20" s="1"/>
  <c r="H64" i="20" s="1"/>
  <c r="D65" i="20" s="1"/>
  <c r="H39" i="10"/>
  <c r="D40" i="10" s="1"/>
  <c r="E40" i="10" s="1"/>
  <c r="F40" i="10" s="1"/>
  <c r="H40" i="10" s="1"/>
  <c r="D41" i="10" s="1"/>
  <c r="G58" i="10"/>
  <c r="J40" i="10" l="1"/>
  <c r="E65" i="20"/>
  <c r="F65" i="20" s="1"/>
  <c r="H65" i="20" s="1"/>
  <c r="D66" i="20" s="1"/>
  <c r="E41" i="10"/>
  <c r="F41" i="10" s="1"/>
  <c r="H41" i="10" s="1"/>
  <c r="D42" i="10" s="1"/>
  <c r="G59" i="10"/>
  <c r="J41" i="10" l="1"/>
  <c r="E66" i="20"/>
  <c r="F66" i="20" s="1"/>
  <c r="H66" i="20" s="1"/>
  <c r="D67" i="20" s="1"/>
  <c r="G60" i="10"/>
  <c r="E42" i="10"/>
  <c r="F42" i="10" s="1"/>
  <c r="H42" i="10" s="1"/>
  <c r="D43" i="10" s="1"/>
  <c r="J42" i="10" l="1"/>
  <c r="E67" i="20"/>
  <c r="F67" i="20" s="1"/>
  <c r="H67" i="20" s="1"/>
  <c r="D68" i="20" s="1"/>
  <c r="E43" i="10"/>
  <c r="F43" i="10" s="1"/>
  <c r="H43" i="10" s="1"/>
  <c r="D44" i="10" s="1"/>
  <c r="G61" i="10"/>
  <c r="J43" i="10" l="1"/>
  <c r="E68" i="20"/>
  <c r="F68" i="20" s="1"/>
  <c r="H68" i="20" s="1"/>
  <c r="D69" i="20" s="1"/>
  <c r="G62" i="10"/>
  <c r="E44" i="10"/>
  <c r="F44" i="10" s="1"/>
  <c r="H44" i="10" s="1"/>
  <c r="D45" i="10" s="1"/>
  <c r="J44" i="10" l="1"/>
  <c r="E69" i="20"/>
  <c r="F69" i="20" s="1"/>
  <c r="H69" i="20" s="1"/>
  <c r="D70" i="20" s="1"/>
  <c r="E45" i="10"/>
  <c r="F45" i="10" s="1"/>
  <c r="H45" i="10" s="1"/>
  <c r="D46" i="10" s="1"/>
  <c r="G63" i="10"/>
  <c r="J45" i="10" l="1"/>
  <c r="E70" i="20"/>
  <c r="F70" i="20" s="1"/>
  <c r="H70" i="20" s="1"/>
  <c r="D71" i="20" s="1"/>
  <c r="G64" i="10"/>
  <c r="E46" i="10"/>
  <c r="F46" i="10" s="1"/>
  <c r="H46" i="10" s="1"/>
  <c r="D47" i="10" s="1"/>
  <c r="J46" i="10" l="1"/>
  <c r="E71" i="20"/>
  <c r="F71" i="20" s="1"/>
  <c r="H71" i="20" s="1"/>
  <c r="D72" i="20" s="1"/>
  <c r="E47" i="10"/>
  <c r="F47" i="10" s="1"/>
  <c r="H47" i="10" s="1"/>
  <c r="D48" i="10" s="1"/>
  <c r="G65" i="10"/>
  <c r="J47" i="10" l="1"/>
  <c r="E72" i="20"/>
  <c r="F72" i="20" s="1"/>
  <c r="H72" i="20" s="1"/>
  <c r="D73" i="20" s="1"/>
  <c r="G66" i="10"/>
  <c r="E48" i="10"/>
  <c r="F48" i="10" s="1"/>
  <c r="H48" i="10" s="1"/>
  <c r="D49" i="10" s="1"/>
  <c r="J48" i="10" l="1"/>
  <c r="E73" i="20"/>
  <c r="F73" i="20" s="1"/>
  <c r="H73" i="20" s="1"/>
  <c r="D74" i="20" s="1"/>
  <c r="E49" i="10"/>
  <c r="F49" i="10" s="1"/>
  <c r="H49" i="10" s="1"/>
  <c r="D50" i="10" s="1"/>
  <c r="G67" i="10"/>
  <c r="J49" i="10" l="1"/>
  <c r="E74" i="20"/>
  <c r="F74" i="20" s="1"/>
  <c r="H74" i="20" s="1"/>
  <c r="D75" i="20" s="1"/>
  <c r="G68" i="10"/>
  <c r="E50" i="10"/>
  <c r="F50" i="10" s="1"/>
  <c r="H50" i="10" s="1"/>
  <c r="D51" i="10" s="1"/>
  <c r="J50" i="10" l="1"/>
  <c r="E75" i="20"/>
  <c r="F75" i="20" s="1"/>
  <c r="H75" i="20" s="1"/>
  <c r="D76" i="20" s="1"/>
  <c r="E51" i="10"/>
  <c r="F51" i="10" s="1"/>
  <c r="H51" i="10" s="1"/>
  <c r="D52" i="10" s="1"/>
  <c r="G69" i="10"/>
  <c r="J51" i="10" l="1"/>
  <c r="E76" i="20"/>
  <c r="F76" i="20" s="1"/>
  <c r="H76" i="20" s="1"/>
  <c r="D77" i="20" s="1"/>
  <c r="G70" i="10"/>
  <c r="E52" i="10"/>
  <c r="F52" i="10" s="1"/>
  <c r="H52" i="10" s="1"/>
  <c r="D53" i="10" s="1"/>
  <c r="J52" i="10" l="1"/>
  <c r="E77" i="20"/>
  <c r="F77" i="20" s="1"/>
  <c r="H77" i="20" s="1"/>
  <c r="D78" i="20" s="1"/>
  <c r="E53" i="10"/>
  <c r="F53" i="10" s="1"/>
  <c r="H53" i="10" s="1"/>
  <c r="D54" i="10" s="1"/>
  <c r="G71" i="10"/>
  <c r="J53" i="10" l="1"/>
  <c r="E78" i="20"/>
  <c r="F78" i="20" s="1"/>
  <c r="H78" i="20" s="1"/>
  <c r="D79" i="20" s="1"/>
  <c r="G72" i="10"/>
  <c r="E54" i="10"/>
  <c r="F54" i="10" s="1"/>
  <c r="H54" i="10" s="1"/>
  <c r="D55" i="10" s="1"/>
  <c r="J54" i="10" l="1"/>
  <c r="E79" i="20"/>
  <c r="F79" i="20" s="1"/>
  <c r="H79" i="20" s="1"/>
  <c r="D80" i="20" s="1"/>
  <c r="E55" i="10"/>
  <c r="F55" i="10" s="1"/>
  <c r="H55" i="10" s="1"/>
  <c r="D56" i="10" s="1"/>
  <c r="G73" i="10"/>
  <c r="J55" i="10" l="1"/>
  <c r="E80" i="20"/>
  <c r="F80" i="20" s="1"/>
  <c r="H80" i="20" s="1"/>
  <c r="D81" i="20" s="1"/>
  <c r="G74" i="10"/>
  <c r="E56" i="10"/>
  <c r="F56" i="10" s="1"/>
  <c r="H56" i="10" s="1"/>
  <c r="D57" i="10" s="1"/>
  <c r="J56" i="10" l="1"/>
  <c r="E81" i="20"/>
  <c r="F81" i="20" s="1"/>
  <c r="H81" i="20" s="1"/>
  <c r="D82" i="20" s="1"/>
  <c r="E57" i="10"/>
  <c r="F57" i="10" s="1"/>
  <c r="H57" i="10" s="1"/>
  <c r="D58" i="10" s="1"/>
  <c r="G75" i="10"/>
  <c r="J57" i="10" l="1"/>
  <c r="E82" i="20"/>
  <c r="F82" i="20" s="1"/>
  <c r="H82" i="20" s="1"/>
  <c r="D83" i="20" s="1"/>
  <c r="G76" i="10"/>
  <c r="E58" i="10"/>
  <c r="F58" i="10" s="1"/>
  <c r="H58" i="10" s="1"/>
  <c r="D59" i="10" s="1"/>
  <c r="J58" i="10" l="1"/>
  <c r="E83" i="20"/>
  <c r="F83" i="20" s="1"/>
  <c r="H83" i="20" s="1"/>
  <c r="D84" i="20" s="1"/>
  <c r="E59" i="10"/>
  <c r="F59" i="10" s="1"/>
  <c r="H59" i="10" s="1"/>
  <c r="D60" i="10" s="1"/>
  <c r="G77" i="10"/>
  <c r="J59" i="10" l="1"/>
  <c r="E84" i="20"/>
  <c r="F84" i="20" s="1"/>
  <c r="H84" i="20" s="1"/>
  <c r="D85" i="20" s="1"/>
  <c r="G78" i="10"/>
  <c r="E60" i="10"/>
  <c r="F60" i="10" s="1"/>
  <c r="H60" i="10" s="1"/>
  <c r="D61" i="10" s="1"/>
  <c r="J60" i="10" l="1"/>
  <c r="E85" i="20"/>
  <c r="F85" i="20" s="1"/>
  <c r="H85" i="20" s="1"/>
  <c r="D86" i="20" s="1"/>
  <c r="E61" i="10"/>
  <c r="F61" i="10" s="1"/>
  <c r="H61" i="10" s="1"/>
  <c r="D62" i="10" s="1"/>
  <c r="G79" i="10"/>
  <c r="J61" i="10" l="1"/>
  <c r="E86" i="20"/>
  <c r="F86" i="20" s="1"/>
  <c r="H86" i="20" s="1"/>
  <c r="D87" i="20" s="1"/>
  <c r="G80" i="10"/>
  <c r="E62" i="10"/>
  <c r="F62" i="10" s="1"/>
  <c r="H62" i="10" s="1"/>
  <c r="D63" i="10" s="1"/>
  <c r="J62" i="10" l="1"/>
  <c r="E87" i="20"/>
  <c r="F87" i="20" s="1"/>
  <c r="H87" i="20" s="1"/>
  <c r="D88" i="20" s="1"/>
  <c r="E63" i="10"/>
  <c r="F63" i="10" s="1"/>
  <c r="H63" i="10" s="1"/>
  <c r="D64" i="10" s="1"/>
  <c r="G81" i="10"/>
  <c r="J63" i="10" l="1"/>
  <c r="E88" i="20"/>
  <c r="F88" i="20" s="1"/>
  <c r="H88" i="20" s="1"/>
  <c r="D89" i="20" s="1"/>
  <c r="G82" i="10"/>
  <c r="E64" i="10"/>
  <c r="F64" i="10" s="1"/>
  <c r="H64" i="10" s="1"/>
  <c r="D65" i="10" s="1"/>
  <c r="J64" i="10" l="1"/>
  <c r="E89" i="20"/>
  <c r="F89" i="20" s="1"/>
  <c r="H89" i="20" s="1"/>
  <c r="D90" i="20" s="1"/>
  <c r="E65" i="10"/>
  <c r="F65" i="10" s="1"/>
  <c r="H65" i="10" s="1"/>
  <c r="D66" i="10" s="1"/>
  <c r="G83" i="10"/>
  <c r="J65" i="10" l="1"/>
  <c r="E90" i="20"/>
  <c r="F90" i="20" s="1"/>
  <c r="H90" i="20" s="1"/>
  <c r="D91" i="20" s="1"/>
  <c r="G84" i="10"/>
  <c r="E66" i="10"/>
  <c r="F66" i="10" s="1"/>
  <c r="H66" i="10" s="1"/>
  <c r="D67" i="10" s="1"/>
  <c r="J66" i="10" l="1"/>
  <c r="E91" i="20"/>
  <c r="F91" i="20" s="1"/>
  <c r="H91" i="20" s="1"/>
  <c r="D92" i="20" s="1"/>
  <c r="E67" i="10"/>
  <c r="F67" i="10" s="1"/>
  <c r="H67" i="10" s="1"/>
  <c r="D68" i="10" s="1"/>
  <c r="G85" i="10"/>
  <c r="J67" i="10" l="1"/>
  <c r="E92" i="20"/>
  <c r="F92" i="20" s="1"/>
  <c r="H92" i="20" s="1"/>
  <c r="D93" i="20" s="1"/>
  <c r="G86" i="10"/>
  <c r="E68" i="10"/>
  <c r="F68" i="10" s="1"/>
  <c r="H68" i="10" s="1"/>
  <c r="D69" i="10" s="1"/>
  <c r="J68" i="10" l="1"/>
  <c r="E93" i="20"/>
  <c r="F93" i="20" s="1"/>
  <c r="H93" i="20" s="1"/>
  <c r="D94" i="20" s="1"/>
  <c r="E69" i="10"/>
  <c r="F69" i="10" s="1"/>
  <c r="H69" i="10" s="1"/>
  <c r="D70" i="10" s="1"/>
  <c r="G87" i="10"/>
  <c r="J69" i="10" l="1"/>
  <c r="E94" i="20"/>
  <c r="F94" i="20" s="1"/>
  <c r="H94" i="20" s="1"/>
  <c r="D95" i="20" s="1"/>
  <c r="G88" i="10"/>
  <c r="E70" i="10"/>
  <c r="F70" i="10" s="1"/>
  <c r="H70" i="10" s="1"/>
  <c r="D71" i="10" s="1"/>
  <c r="J70" i="10" l="1"/>
  <c r="E95" i="20"/>
  <c r="F95" i="20" s="1"/>
  <c r="H95" i="20" s="1"/>
  <c r="D96" i="20" s="1"/>
  <c r="E71" i="10"/>
  <c r="F71" i="10" s="1"/>
  <c r="H71" i="10" s="1"/>
  <c r="D72" i="10" s="1"/>
  <c r="G89" i="10"/>
  <c r="J71" i="10" l="1"/>
  <c r="E96" i="20"/>
  <c r="F96" i="20" s="1"/>
  <c r="H96" i="20" s="1"/>
  <c r="D97" i="20" s="1"/>
  <c r="G90" i="10"/>
  <c r="E72" i="10"/>
  <c r="F72" i="10" s="1"/>
  <c r="H72" i="10" s="1"/>
  <c r="D73" i="10" s="1"/>
  <c r="J72" i="10" l="1"/>
  <c r="E97" i="20"/>
  <c r="F97" i="20" s="1"/>
  <c r="H97" i="20" s="1"/>
  <c r="D98" i="20" s="1"/>
  <c r="E73" i="10"/>
  <c r="F73" i="10" s="1"/>
  <c r="H73" i="10" s="1"/>
  <c r="D74" i="10" s="1"/>
  <c r="G91" i="10"/>
  <c r="J73" i="10" l="1"/>
  <c r="E98" i="20"/>
  <c r="F98" i="20" s="1"/>
  <c r="H98" i="20" s="1"/>
  <c r="D99" i="20" s="1"/>
  <c r="G92" i="10"/>
  <c r="E74" i="10"/>
  <c r="F74" i="10" s="1"/>
  <c r="H74" i="10" s="1"/>
  <c r="D75" i="10" s="1"/>
  <c r="J74" i="10" l="1"/>
  <c r="E99" i="20"/>
  <c r="F99" i="20" s="1"/>
  <c r="H99" i="20" s="1"/>
  <c r="D100" i="20" s="1"/>
  <c r="E75" i="10"/>
  <c r="F75" i="10" s="1"/>
  <c r="H75" i="10" s="1"/>
  <c r="D76" i="10" s="1"/>
  <c r="G93" i="10"/>
  <c r="J75" i="10" l="1"/>
  <c r="E100" i="20"/>
  <c r="F100" i="20" s="1"/>
  <c r="H100" i="20" s="1"/>
  <c r="D101" i="20" s="1"/>
  <c r="G94" i="10"/>
  <c r="E76" i="10"/>
  <c r="F76" i="10" s="1"/>
  <c r="H76" i="10" s="1"/>
  <c r="D77" i="10" s="1"/>
  <c r="J76" i="10" l="1"/>
  <c r="E101" i="20"/>
  <c r="F101" i="20" s="1"/>
  <c r="H101" i="20" s="1"/>
  <c r="D102" i="20" s="1"/>
  <c r="E77" i="10"/>
  <c r="F77" i="10" s="1"/>
  <c r="H77" i="10" s="1"/>
  <c r="D78" i="10" s="1"/>
  <c r="G95" i="10"/>
  <c r="J77" i="10" l="1"/>
  <c r="E102" i="20"/>
  <c r="F102" i="20" s="1"/>
  <c r="H102" i="20" s="1"/>
  <c r="D103" i="20" s="1"/>
  <c r="G96" i="10"/>
  <c r="E78" i="10"/>
  <c r="F78" i="10" s="1"/>
  <c r="H78" i="10" s="1"/>
  <c r="D79" i="10" s="1"/>
  <c r="J78" i="10" l="1"/>
  <c r="E103" i="20"/>
  <c r="F103" i="20" s="1"/>
  <c r="H103" i="20" s="1"/>
  <c r="D104" i="20" s="1"/>
  <c r="E79" i="10"/>
  <c r="F79" i="10" s="1"/>
  <c r="H79" i="10" s="1"/>
  <c r="D80" i="10" s="1"/>
  <c r="G97" i="10"/>
  <c r="J79" i="10" l="1"/>
  <c r="E104" i="20"/>
  <c r="F104" i="20" s="1"/>
  <c r="H104" i="20" s="1"/>
  <c r="D105" i="20" s="1"/>
  <c r="G98" i="10"/>
  <c r="E80" i="10"/>
  <c r="F80" i="10" s="1"/>
  <c r="H80" i="10" s="1"/>
  <c r="D81" i="10" s="1"/>
  <c r="J80" i="10" l="1"/>
  <c r="E105" i="20"/>
  <c r="F105" i="20" s="1"/>
  <c r="H105" i="20" s="1"/>
  <c r="D106" i="20" s="1"/>
  <c r="E81" i="10"/>
  <c r="F81" i="10" s="1"/>
  <c r="H81" i="10" s="1"/>
  <c r="D82" i="10" s="1"/>
  <c r="G99" i="10"/>
  <c r="J81" i="10" l="1"/>
  <c r="E106" i="20"/>
  <c r="F106" i="20" s="1"/>
  <c r="H106" i="20" s="1"/>
  <c r="D107" i="20" s="1"/>
  <c r="G100" i="10"/>
  <c r="E82" i="10"/>
  <c r="F82" i="10" s="1"/>
  <c r="H82" i="10" s="1"/>
  <c r="D83" i="10" s="1"/>
  <c r="J82" i="10" l="1"/>
  <c r="E107" i="20"/>
  <c r="F107" i="20" s="1"/>
  <c r="H107" i="20" s="1"/>
  <c r="D108" i="20" s="1"/>
  <c r="E83" i="10"/>
  <c r="F83" i="10" s="1"/>
  <c r="G101" i="10"/>
  <c r="H83" i="10" l="1"/>
  <c r="D84" i="10" s="1"/>
  <c r="E84" i="10" s="1"/>
  <c r="F84" i="10" s="1"/>
  <c r="H84" i="10" s="1"/>
  <c r="D85" i="10" s="1"/>
  <c r="J83" i="10"/>
  <c r="E108" i="20"/>
  <c r="F108" i="20" s="1"/>
  <c r="H108" i="20" s="1"/>
  <c r="D109" i="20" s="1"/>
  <c r="G102" i="10"/>
  <c r="J84" i="10" l="1"/>
  <c r="E109" i="20"/>
  <c r="F109" i="20" s="1"/>
  <c r="H109" i="20" s="1"/>
  <c r="D110" i="20" s="1"/>
  <c r="E85" i="10"/>
  <c r="F85" i="10" s="1"/>
  <c r="H85" i="10" s="1"/>
  <c r="D86" i="10" s="1"/>
  <c r="G103" i="10"/>
  <c r="J85" i="10" l="1"/>
  <c r="E110" i="20"/>
  <c r="F110" i="20" s="1"/>
  <c r="H110" i="20" s="1"/>
  <c r="D111" i="20" s="1"/>
  <c r="G104" i="10"/>
  <c r="E86" i="10"/>
  <c r="F86" i="10" s="1"/>
  <c r="H86" i="10" s="1"/>
  <c r="D87" i="10" s="1"/>
  <c r="J86" i="10" l="1"/>
  <c r="E111" i="20"/>
  <c r="F111" i="20" s="1"/>
  <c r="H111" i="20" s="1"/>
  <c r="D112" i="20" s="1"/>
  <c r="E87" i="10"/>
  <c r="F87" i="10" s="1"/>
  <c r="H87" i="10" s="1"/>
  <c r="D88" i="10" s="1"/>
  <c r="G105" i="10"/>
  <c r="J87" i="10" l="1"/>
  <c r="E112" i="20"/>
  <c r="F112" i="20" s="1"/>
  <c r="H112" i="20" s="1"/>
  <c r="D113" i="20" s="1"/>
  <c r="G106" i="10"/>
  <c r="E88" i="10"/>
  <c r="F88" i="10" s="1"/>
  <c r="H88" i="10" s="1"/>
  <c r="D89" i="10" s="1"/>
  <c r="J88" i="10" l="1"/>
  <c r="E113" i="20"/>
  <c r="F113" i="20" s="1"/>
  <c r="H113" i="20" s="1"/>
  <c r="D114" i="20" s="1"/>
  <c r="E89" i="10"/>
  <c r="F89" i="10" s="1"/>
  <c r="H89" i="10" s="1"/>
  <c r="D90" i="10" s="1"/>
  <c r="G107" i="10"/>
  <c r="J89" i="10" l="1"/>
  <c r="E114" i="20"/>
  <c r="F114" i="20" s="1"/>
  <c r="H114" i="20" s="1"/>
  <c r="D115" i="20" s="1"/>
  <c r="G108" i="10"/>
  <c r="E90" i="10"/>
  <c r="F90" i="10" s="1"/>
  <c r="H90" i="10" s="1"/>
  <c r="D91" i="10" s="1"/>
  <c r="J90" i="10" l="1"/>
  <c r="E115" i="20"/>
  <c r="F115" i="20" s="1"/>
  <c r="H115" i="20" s="1"/>
  <c r="D116" i="20" s="1"/>
  <c r="E91" i="10"/>
  <c r="F91" i="10" s="1"/>
  <c r="H91" i="10" s="1"/>
  <c r="D92" i="10" s="1"/>
  <c r="G109" i="10"/>
  <c r="J91" i="10" l="1"/>
  <c r="E116" i="20"/>
  <c r="F116" i="20" s="1"/>
  <c r="H116" i="20" s="1"/>
  <c r="D117" i="20" s="1"/>
  <c r="G110" i="10"/>
  <c r="E92" i="10"/>
  <c r="F92" i="10" s="1"/>
  <c r="H92" i="10" s="1"/>
  <c r="D93" i="10" s="1"/>
  <c r="J92" i="10" l="1"/>
  <c r="E117" i="20"/>
  <c r="F117" i="20" s="1"/>
  <c r="H117" i="20" s="1"/>
  <c r="D118" i="20" s="1"/>
  <c r="E93" i="10"/>
  <c r="F93" i="10" s="1"/>
  <c r="H93" i="10" s="1"/>
  <c r="D94" i="10" s="1"/>
  <c r="G111" i="10"/>
  <c r="J93" i="10" l="1"/>
  <c r="E118" i="20"/>
  <c r="F118" i="20" s="1"/>
  <c r="H118" i="20" s="1"/>
  <c r="D119" i="20" s="1"/>
  <c r="G112" i="10"/>
  <c r="E94" i="10"/>
  <c r="F94" i="10" s="1"/>
  <c r="H94" i="10" s="1"/>
  <c r="D95" i="10" s="1"/>
  <c r="J94" i="10" l="1"/>
  <c r="E119" i="20"/>
  <c r="F119" i="20" s="1"/>
  <c r="H119" i="20" s="1"/>
  <c r="D120" i="20" s="1"/>
  <c r="E95" i="10"/>
  <c r="F95" i="10" s="1"/>
  <c r="H95" i="10" s="1"/>
  <c r="D96" i="10" s="1"/>
  <c r="G113" i="10"/>
  <c r="J95" i="10" l="1"/>
  <c r="E120" i="20"/>
  <c r="F120" i="20" s="1"/>
  <c r="H120" i="20" s="1"/>
  <c r="D121" i="20" s="1"/>
  <c r="G114" i="10"/>
  <c r="E96" i="10"/>
  <c r="F96" i="10" s="1"/>
  <c r="H96" i="10" s="1"/>
  <c r="D97" i="10" s="1"/>
  <c r="J96" i="10" l="1"/>
  <c r="E121" i="20"/>
  <c r="F121" i="20" s="1"/>
  <c r="H121" i="20" s="1"/>
  <c r="D122" i="20" s="1"/>
  <c r="E97" i="10"/>
  <c r="F97" i="10" s="1"/>
  <c r="H97" i="10" s="1"/>
  <c r="D98" i="10" s="1"/>
  <c r="G115" i="10"/>
  <c r="J97" i="10" l="1"/>
  <c r="E122" i="20"/>
  <c r="F122" i="20" s="1"/>
  <c r="H122" i="20" s="1"/>
  <c r="D123" i="20" s="1"/>
  <c r="G116" i="10"/>
  <c r="E98" i="10"/>
  <c r="F98" i="10" s="1"/>
  <c r="H98" i="10" s="1"/>
  <c r="D99" i="10" s="1"/>
  <c r="J98" i="10" l="1"/>
  <c r="E123" i="20"/>
  <c r="F123" i="20" s="1"/>
  <c r="H123" i="20" s="1"/>
  <c r="D124" i="20" s="1"/>
  <c r="E99" i="10"/>
  <c r="F99" i="10" s="1"/>
  <c r="H99" i="10" s="1"/>
  <c r="D100" i="10" s="1"/>
  <c r="G117" i="10"/>
  <c r="J99" i="10" l="1"/>
  <c r="E124" i="20"/>
  <c r="F124" i="20" s="1"/>
  <c r="H124" i="20" s="1"/>
  <c r="D125" i="20" s="1"/>
  <c r="G118" i="10"/>
  <c r="E100" i="10"/>
  <c r="F100" i="10" s="1"/>
  <c r="H100" i="10" s="1"/>
  <c r="D101" i="10" s="1"/>
  <c r="J100" i="10" l="1"/>
  <c r="E125" i="20"/>
  <c r="F125" i="20" s="1"/>
  <c r="H125" i="20" s="1"/>
  <c r="D126" i="20" s="1"/>
  <c r="E101" i="10"/>
  <c r="F101" i="10" s="1"/>
  <c r="H101" i="10" s="1"/>
  <c r="D102" i="10" s="1"/>
  <c r="G119" i="10"/>
  <c r="J101" i="10" l="1"/>
  <c r="E126" i="20"/>
  <c r="F126" i="20" s="1"/>
  <c r="H126" i="20" s="1"/>
  <c r="D127" i="20" s="1"/>
  <c r="G120" i="10"/>
  <c r="E102" i="10"/>
  <c r="F102" i="10" s="1"/>
  <c r="H102" i="10" s="1"/>
  <c r="D103" i="10" s="1"/>
  <c r="J102" i="10" l="1"/>
  <c r="E127" i="20"/>
  <c r="F127" i="20" s="1"/>
  <c r="H127" i="20" s="1"/>
  <c r="D128" i="20" s="1"/>
  <c r="E103" i="10"/>
  <c r="F103" i="10" s="1"/>
  <c r="H103" i="10" s="1"/>
  <c r="D104" i="10" s="1"/>
  <c r="G121" i="10"/>
  <c r="J103" i="10" l="1"/>
  <c r="E128" i="20"/>
  <c r="F128" i="20" s="1"/>
  <c r="H128" i="20" s="1"/>
  <c r="D129" i="20" s="1"/>
  <c r="G122" i="10"/>
  <c r="E104" i="10"/>
  <c r="F104" i="10" s="1"/>
  <c r="H104" i="10" s="1"/>
  <c r="D105" i="10" s="1"/>
  <c r="J104" i="10" l="1"/>
  <c r="E129" i="20"/>
  <c r="F129" i="20" s="1"/>
  <c r="H129" i="20" s="1"/>
  <c r="D130" i="20" s="1"/>
  <c r="E105" i="10"/>
  <c r="F105" i="10" s="1"/>
  <c r="H105" i="10" s="1"/>
  <c r="D106" i="10" s="1"/>
  <c r="G123" i="10"/>
  <c r="J105" i="10" l="1"/>
  <c r="E130" i="20"/>
  <c r="F130" i="20" s="1"/>
  <c r="H130" i="20" s="1"/>
  <c r="D131" i="20" s="1"/>
  <c r="G124" i="10"/>
  <c r="E106" i="10"/>
  <c r="F106" i="10" s="1"/>
  <c r="H106" i="10" s="1"/>
  <c r="D107" i="10" s="1"/>
  <c r="J106" i="10" l="1"/>
  <c r="E131" i="20"/>
  <c r="F131" i="20" s="1"/>
  <c r="H131" i="20" s="1"/>
  <c r="D132" i="20" s="1"/>
  <c r="E107" i="10"/>
  <c r="F107" i="10" s="1"/>
  <c r="H107" i="10" s="1"/>
  <c r="D108" i="10" s="1"/>
  <c r="G125" i="10"/>
  <c r="J107" i="10" l="1"/>
  <c r="E132" i="20"/>
  <c r="F132" i="20" s="1"/>
  <c r="H132" i="20" s="1"/>
  <c r="D133" i="20" s="1"/>
  <c r="G126" i="10"/>
  <c r="E108" i="10"/>
  <c r="F108" i="10" s="1"/>
  <c r="H108" i="10" s="1"/>
  <c r="D109" i="10" s="1"/>
  <c r="J108" i="10" l="1"/>
  <c r="E133" i="20"/>
  <c r="F133" i="20" s="1"/>
  <c r="H133" i="20" s="1"/>
  <c r="D134" i="20" s="1"/>
  <c r="E109" i="10"/>
  <c r="F109" i="10" s="1"/>
  <c r="H109" i="10" s="1"/>
  <c r="D110" i="10" s="1"/>
  <c r="G127" i="10"/>
  <c r="J109" i="10" l="1"/>
  <c r="E134" i="20"/>
  <c r="F134" i="20" s="1"/>
  <c r="H134" i="20" s="1"/>
  <c r="D135" i="20" s="1"/>
  <c r="G128" i="10"/>
  <c r="E110" i="10"/>
  <c r="F110" i="10" s="1"/>
  <c r="H110" i="10" s="1"/>
  <c r="D111" i="10" s="1"/>
  <c r="J110" i="10" l="1"/>
  <c r="E135" i="20"/>
  <c r="F135" i="20" s="1"/>
  <c r="H135" i="20" s="1"/>
  <c r="D136" i="20" s="1"/>
  <c r="E111" i="10"/>
  <c r="F111" i="10" s="1"/>
  <c r="H111" i="10" s="1"/>
  <c r="D112" i="10" s="1"/>
  <c r="G129" i="10"/>
  <c r="J111" i="10" l="1"/>
  <c r="E136" i="20"/>
  <c r="F136" i="20" s="1"/>
  <c r="H136" i="20" s="1"/>
  <c r="D137" i="20" s="1"/>
  <c r="G130" i="10"/>
  <c r="E112" i="10"/>
  <c r="F112" i="10" s="1"/>
  <c r="H112" i="10" s="1"/>
  <c r="D113" i="10" s="1"/>
  <c r="J112" i="10" l="1"/>
  <c r="E137" i="20"/>
  <c r="F137" i="20" s="1"/>
  <c r="H137" i="20" s="1"/>
  <c r="D138" i="20" s="1"/>
  <c r="E113" i="10"/>
  <c r="F113" i="10" s="1"/>
  <c r="H113" i="10" s="1"/>
  <c r="D114" i="10" s="1"/>
  <c r="G131" i="10"/>
  <c r="J113" i="10" l="1"/>
  <c r="E138" i="20"/>
  <c r="F138" i="20" s="1"/>
  <c r="H138" i="20" s="1"/>
  <c r="D139" i="20" s="1"/>
  <c r="G132" i="10"/>
  <c r="E114" i="10"/>
  <c r="F114" i="10" s="1"/>
  <c r="H114" i="10" s="1"/>
  <c r="D115" i="10" s="1"/>
  <c r="J114" i="10" l="1"/>
  <c r="E139" i="20"/>
  <c r="F139" i="20" s="1"/>
  <c r="H139" i="20" s="1"/>
  <c r="D140" i="20" s="1"/>
  <c r="E115" i="10"/>
  <c r="F115" i="10" s="1"/>
  <c r="H115" i="10" s="1"/>
  <c r="D116" i="10" s="1"/>
  <c r="G133" i="10"/>
  <c r="J115" i="10" l="1"/>
  <c r="E140" i="20"/>
  <c r="F140" i="20" s="1"/>
  <c r="H140" i="20" s="1"/>
  <c r="D141" i="20" s="1"/>
  <c r="G134" i="10"/>
  <c r="E116" i="10"/>
  <c r="F116" i="10" s="1"/>
  <c r="H116" i="10" s="1"/>
  <c r="D117" i="10" s="1"/>
  <c r="J116" i="10" l="1"/>
  <c r="E141" i="20"/>
  <c r="F141" i="20" s="1"/>
  <c r="H141" i="20" s="1"/>
  <c r="D142" i="20" s="1"/>
  <c r="E117" i="10"/>
  <c r="F117" i="10" s="1"/>
  <c r="H117" i="10" s="1"/>
  <c r="D118" i="10" s="1"/>
  <c r="G135" i="10"/>
  <c r="J117" i="10" l="1"/>
  <c r="E142" i="20"/>
  <c r="F142" i="20" s="1"/>
  <c r="H142" i="20" s="1"/>
  <c r="D143" i="20" s="1"/>
  <c r="G136" i="10"/>
  <c r="E118" i="10"/>
  <c r="F118" i="10" s="1"/>
  <c r="H118" i="10" s="1"/>
  <c r="D119" i="10" s="1"/>
  <c r="J118" i="10" l="1"/>
  <c r="E143" i="20"/>
  <c r="F143" i="20" s="1"/>
  <c r="H143" i="20" s="1"/>
  <c r="D144" i="20" s="1"/>
  <c r="E119" i="10"/>
  <c r="F119" i="10" s="1"/>
  <c r="H119" i="10" s="1"/>
  <c r="D120" i="10" s="1"/>
  <c r="G137" i="10"/>
  <c r="J119" i="10" l="1"/>
  <c r="E144" i="20"/>
  <c r="F144" i="20" s="1"/>
  <c r="H144" i="20" s="1"/>
  <c r="D145" i="20" s="1"/>
  <c r="G138" i="10"/>
  <c r="E120" i="10"/>
  <c r="F120" i="10" s="1"/>
  <c r="H120" i="10" s="1"/>
  <c r="D121" i="10" s="1"/>
  <c r="J120" i="10" l="1"/>
  <c r="E145" i="20"/>
  <c r="F145" i="20" s="1"/>
  <c r="H145" i="20" s="1"/>
  <c r="D146" i="20" s="1"/>
  <c r="E121" i="10"/>
  <c r="F121" i="10" s="1"/>
  <c r="H121" i="10" s="1"/>
  <c r="D122" i="10" s="1"/>
  <c r="G139" i="10"/>
  <c r="J121" i="10" l="1"/>
  <c r="E146" i="20"/>
  <c r="F146" i="20" s="1"/>
  <c r="H146" i="20" s="1"/>
  <c r="D147" i="20" s="1"/>
  <c r="G140" i="10"/>
  <c r="E122" i="10"/>
  <c r="F122" i="10" s="1"/>
  <c r="H122" i="10" s="1"/>
  <c r="D123" i="10" s="1"/>
  <c r="J122" i="10" l="1"/>
  <c r="E147" i="20"/>
  <c r="F147" i="20" s="1"/>
  <c r="H147" i="20" s="1"/>
  <c r="D148" i="20" s="1"/>
  <c r="E123" i="10"/>
  <c r="F123" i="10" s="1"/>
  <c r="H123" i="10" s="1"/>
  <c r="D124" i="10" s="1"/>
  <c r="G141" i="10"/>
  <c r="J123" i="10" l="1"/>
  <c r="E148" i="20"/>
  <c r="F148" i="20" s="1"/>
  <c r="H148" i="20" s="1"/>
  <c r="D149" i="20" s="1"/>
  <c r="G142" i="10"/>
  <c r="E124" i="10"/>
  <c r="F124" i="10" s="1"/>
  <c r="H124" i="10" s="1"/>
  <c r="D125" i="10" s="1"/>
  <c r="J124" i="10" l="1"/>
  <c r="E149" i="20"/>
  <c r="F149" i="20" s="1"/>
  <c r="H149" i="20" s="1"/>
  <c r="D150" i="20" s="1"/>
  <c r="E125" i="10"/>
  <c r="F125" i="10" s="1"/>
  <c r="H125" i="10" s="1"/>
  <c r="D126" i="10" s="1"/>
  <c r="G143" i="10"/>
  <c r="J125" i="10" l="1"/>
  <c r="E150" i="20"/>
  <c r="F150" i="20" s="1"/>
  <c r="H150" i="20" s="1"/>
  <c r="D151" i="20" s="1"/>
  <c r="E126" i="10"/>
  <c r="F126" i="10" s="1"/>
  <c r="H126" i="10" s="1"/>
  <c r="D127" i="10" s="1"/>
  <c r="G144" i="10"/>
  <c r="J126" i="10" l="1"/>
  <c r="E151" i="20"/>
  <c r="F151" i="20" s="1"/>
  <c r="H151" i="20" s="1"/>
  <c r="D152" i="20" s="1"/>
  <c r="E127" i="10"/>
  <c r="F127" i="10" s="1"/>
  <c r="H127" i="10" s="1"/>
  <c r="D128" i="10" s="1"/>
  <c r="G145" i="10"/>
  <c r="J127" i="10" l="1"/>
  <c r="E152" i="20"/>
  <c r="F152" i="20" s="1"/>
  <c r="H152" i="20" s="1"/>
  <c r="D153" i="20" s="1"/>
  <c r="G146" i="10"/>
  <c r="E128" i="10"/>
  <c r="F128" i="10" s="1"/>
  <c r="H128" i="10" s="1"/>
  <c r="D129" i="10" s="1"/>
  <c r="J128" i="10" l="1"/>
  <c r="E153" i="20"/>
  <c r="F153" i="20" s="1"/>
  <c r="H153" i="20" s="1"/>
  <c r="D154" i="20" s="1"/>
  <c r="E129" i="10"/>
  <c r="F129" i="10" s="1"/>
  <c r="H129" i="10" s="1"/>
  <c r="D130" i="10" s="1"/>
  <c r="G147" i="10"/>
  <c r="J129" i="10" l="1"/>
  <c r="E154" i="20"/>
  <c r="F154" i="20" s="1"/>
  <c r="H154" i="20" s="1"/>
  <c r="D155" i="20" s="1"/>
  <c r="G148" i="10"/>
  <c r="E130" i="10"/>
  <c r="F130" i="10" s="1"/>
  <c r="H130" i="10" s="1"/>
  <c r="D131" i="10" s="1"/>
  <c r="J130" i="10" l="1"/>
  <c r="E155" i="20"/>
  <c r="F155" i="20" s="1"/>
  <c r="H155" i="20" s="1"/>
  <c r="D156" i="20" s="1"/>
  <c r="E131" i="10"/>
  <c r="F131" i="10" s="1"/>
  <c r="H131" i="10" s="1"/>
  <c r="D132" i="10" s="1"/>
  <c r="G149" i="10"/>
  <c r="J131" i="10" l="1"/>
  <c r="E156" i="20"/>
  <c r="F156" i="20" s="1"/>
  <c r="H156" i="20" s="1"/>
  <c r="D157" i="20" s="1"/>
  <c r="G150" i="10"/>
  <c r="E132" i="10"/>
  <c r="F132" i="10" s="1"/>
  <c r="H132" i="10" s="1"/>
  <c r="D133" i="10" s="1"/>
  <c r="J132" i="10" l="1"/>
  <c r="E157" i="20"/>
  <c r="F157" i="20" s="1"/>
  <c r="H157" i="20" s="1"/>
  <c r="D158" i="20" s="1"/>
  <c r="E133" i="10"/>
  <c r="F133" i="10" s="1"/>
  <c r="H133" i="10" s="1"/>
  <c r="D134" i="10" s="1"/>
  <c r="G151" i="10"/>
  <c r="J133" i="10" l="1"/>
  <c r="E158" i="20"/>
  <c r="F158" i="20" s="1"/>
  <c r="H158" i="20" s="1"/>
  <c r="D159" i="20" s="1"/>
  <c r="G152" i="10"/>
  <c r="E134" i="10"/>
  <c r="F134" i="10" s="1"/>
  <c r="H134" i="10" s="1"/>
  <c r="D135" i="10" s="1"/>
  <c r="J134" i="10" l="1"/>
  <c r="E159" i="20"/>
  <c r="F159" i="20" s="1"/>
  <c r="H159" i="20" s="1"/>
  <c r="D160" i="20" s="1"/>
  <c r="E135" i="10"/>
  <c r="F135" i="10" s="1"/>
  <c r="H135" i="10" s="1"/>
  <c r="D136" i="10" s="1"/>
  <c r="G153" i="10"/>
  <c r="J135" i="10" l="1"/>
  <c r="E160" i="20"/>
  <c r="F160" i="20" s="1"/>
  <c r="H160" i="20" s="1"/>
  <c r="D161" i="20" s="1"/>
  <c r="G154" i="10"/>
  <c r="E136" i="10"/>
  <c r="F136" i="10" s="1"/>
  <c r="H136" i="10" s="1"/>
  <c r="D137" i="10" s="1"/>
  <c r="J136" i="10" l="1"/>
  <c r="E161" i="20"/>
  <c r="F161" i="20" s="1"/>
  <c r="H161" i="20" s="1"/>
  <c r="D162" i="20" s="1"/>
  <c r="E137" i="10"/>
  <c r="F137" i="10" s="1"/>
  <c r="H137" i="10" s="1"/>
  <c r="D138" i="10" s="1"/>
  <c r="G155" i="10"/>
  <c r="J137" i="10" l="1"/>
  <c r="E162" i="20"/>
  <c r="F162" i="20" s="1"/>
  <c r="H162" i="20" s="1"/>
  <c r="D163" i="20" s="1"/>
  <c r="G156" i="10"/>
  <c r="E138" i="10"/>
  <c r="F138" i="10" s="1"/>
  <c r="H138" i="10" s="1"/>
  <c r="D139" i="10" s="1"/>
  <c r="J138" i="10" l="1"/>
  <c r="E163" i="20"/>
  <c r="F163" i="20" s="1"/>
  <c r="H163" i="20" s="1"/>
  <c r="D164" i="20" s="1"/>
  <c r="E139" i="10"/>
  <c r="F139" i="10" s="1"/>
  <c r="H139" i="10" s="1"/>
  <c r="D140" i="10" s="1"/>
  <c r="G157" i="10"/>
  <c r="J139" i="10" l="1"/>
  <c r="E164" i="20"/>
  <c r="F164" i="20" s="1"/>
  <c r="H164" i="20" s="1"/>
  <c r="D165" i="20" s="1"/>
  <c r="G158" i="10"/>
  <c r="E140" i="10"/>
  <c r="F140" i="10" s="1"/>
  <c r="H140" i="10" s="1"/>
  <c r="D141" i="10" s="1"/>
  <c r="J140" i="10" l="1"/>
  <c r="E165" i="20"/>
  <c r="F165" i="20" s="1"/>
  <c r="H165" i="20" s="1"/>
  <c r="D166" i="20" s="1"/>
  <c r="E141" i="10"/>
  <c r="F141" i="10" s="1"/>
  <c r="H141" i="10" s="1"/>
  <c r="D142" i="10" s="1"/>
  <c r="G159" i="10"/>
  <c r="J141" i="10" l="1"/>
  <c r="E166" i="20"/>
  <c r="F166" i="20" s="1"/>
  <c r="H166" i="20" s="1"/>
  <c r="D167" i="20" s="1"/>
  <c r="E142" i="10"/>
  <c r="F142" i="10" s="1"/>
  <c r="H142" i="10" s="1"/>
  <c r="D143" i="10" s="1"/>
  <c r="G160" i="10"/>
  <c r="J142" i="10" l="1"/>
  <c r="E167" i="20"/>
  <c r="F167" i="20" s="1"/>
  <c r="H167" i="20" s="1"/>
  <c r="D168" i="20" s="1"/>
  <c r="G161" i="10"/>
  <c r="E143" i="10"/>
  <c r="F143" i="10" s="1"/>
  <c r="H143" i="10" s="1"/>
  <c r="D144" i="10" s="1"/>
  <c r="J143" i="10" l="1"/>
  <c r="E168" i="20"/>
  <c r="F168" i="20" s="1"/>
  <c r="H168" i="20" s="1"/>
  <c r="D169" i="20" s="1"/>
  <c r="E144" i="10"/>
  <c r="F144" i="10" s="1"/>
  <c r="H144" i="10" s="1"/>
  <c r="D145" i="10" s="1"/>
  <c r="G162" i="10"/>
  <c r="J144" i="10" l="1"/>
  <c r="E169" i="20"/>
  <c r="F169" i="20" s="1"/>
  <c r="H169" i="20" s="1"/>
  <c r="D170" i="20" s="1"/>
  <c r="G163" i="10"/>
  <c r="E145" i="10"/>
  <c r="F145" i="10" s="1"/>
  <c r="H145" i="10" s="1"/>
  <c r="D146" i="10" s="1"/>
  <c r="J145" i="10" l="1"/>
  <c r="E170" i="20"/>
  <c r="F170" i="20" s="1"/>
  <c r="H170" i="20" s="1"/>
  <c r="D171" i="20" s="1"/>
  <c r="E146" i="10"/>
  <c r="F146" i="10" s="1"/>
  <c r="H146" i="10" s="1"/>
  <c r="D147" i="10" s="1"/>
  <c r="G164" i="10"/>
  <c r="J146" i="10" l="1"/>
  <c r="E171" i="20"/>
  <c r="F171" i="20" s="1"/>
  <c r="H171" i="20" s="1"/>
  <c r="D172" i="20" s="1"/>
  <c r="G165" i="10"/>
  <c r="E147" i="10"/>
  <c r="F147" i="10" s="1"/>
  <c r="H147" i="10" s="1"/>
  <c r="D148" i="10" s="1"/>
  <c r="J147" i="10" l="1"/>
  <c r="E172" i="20"/>
  <c r="F172" i="20" s="1"/>
  <c r="H172" i="20" s="1"/>
  <c r="D173" i="20" s="1"/>
  <c r="E148" i="10"/>
  <c r="F148" i="10" s="1"/>
  <c r="H148" i="10" s="1"/>
  <c r="D149" i="10" s="1"/>
  <c r="G166" i="10"/>
  <c r="J148" i="10" l="1"/>
  <c r="E173" i="20"/>
  <c r="F173" i="20" s="1"/>
  <c r="H173" i="20" s="1"/>
  <c r="D174" i="20" s="1"/>
  <c r="G167" i="10"/>
  <c r="E149" i="10"/>
  <c r="F149" i="10" s="1"/>
  <c r="H149" i="10" s="1"/>
  <c r="D150" i="10" s="1"/>
  <c r="J149" i="10" l="1"/>
  <c r="E174" i="20"/>
  <c r="F174" i="20" s="1"/>
  <c r="H174" i="20" s="1"/>
  <c r="D175" i="20" s="1"/>
  <c r="E150" i="10"/>
  <c r="F150" i="10" s="1"/>
  <c r="H150" i="10" s="1"/>
  <c r="D151" i="10" s="1"/>
  <c r="G168" i="10"/>
  <c r="J150" i="10" l="1"/>
  <c r="E175" i="20"/>
  <c r="F175" i="20" s="1"/>
  <c r="H175" i="20" s="1"/>
  <c r="D176" i="20" s="1"/>
  <c r="G169" i="10"/>
  <c r="E151" i="10"/>
  <c r="F151" i="10" s="1"/>
  <c r="H151" i="10" s="1"/>
  <c r="D152" i="10" s="1"/>
  <c r="J151" i="10" l="1"/>
  <c r="E176" i="20"/>
  <c r="F176" i="20" s="1"/>
  <c r="H176" i="20" s="1"/>
  <c r="D177" i="20" s="1"/>
  <c r="E152" i="10"/>
  <c r="F152" i="10" s="1"/>
  <c r="H152" i="10" s="1"/>
  <c r="D153" i="10" s="1"/>
  <c r="G170" i="10"/>
  <c r="J152" i="10" l="1"/>
  <c r="E177" i="20"/>
  <c r="F177" i="20" s="1"/>
  <c r="H177" i="20" s="1"/>
  <c r="D178" i="20" s="1"/>
  <c r="G171" i="10"/>
  <c r="E153" i="10"/>
  <c r="F153" i="10" s="1"/>
  <c r="H153" i="10" s="1"/>
  <c r="D154" i="10" s="1"/>
  <c r="J153" i="10" l="1"/>
  <c r="E178" i="20"/>
  <c r="F178" i="20" s="1"/>
  <c r="H178" i="20" s="1"/>
  <c r="D179" i="20" s="1"/>
  <c r="E154" i="10"/>
  <c r="F154" i="10" s="1"/>
  <c r="H154" i="10" s="1"/>
  <c r="D155" i="10" s="1"/>
  <c r="G172" i="10"/>
  <c r="J154" i="10" l="1"/>
  <c r="E179" i="20"/>
  <c r="F179" i="20" s="1"/>
  <c r="H179" i="20" s="1"/>
  <c r="D180" i="20" s="1"/>
  <c r="G173" i="10"/>
  <c r="E155" i="10"/>
  <c r="F155" i="10" s="1"/>
  <c r="H155" i="10" s="1"/>
  <c r="D156" i="10" s="1"/>
  <c r="J155" i="10" l="1"/>
  <c r="E180" i="20"/>
  <c r="F180" i="20" s="1"/>
  <c r="H180" i="20" s="1"/>
  <c r="D181" i="20" s="1"/>
  <c r="E156" i="10"/>
  <c r="F156" i="10" s="1"/>
  <c r="H156" i="10" s="1"/>
  <c r="D157" i="10" s="1"/>
  <c r="G174" i="10"/>
  <c r="J156" i="10" l="1"/>
  <c r="E181" i="20"/>
  <c r="F181" i="20" s="1"/>
  <c r="H181" i="20" s="1"/>
  <c r="D182" i="20" s="1"/>
  <c r="G175" i="10"/>
  <c r="E157" i="10"/>
  <c r="F157" i="10" s="1"/>
  <c r="H157" i="10" s="1"/>
  <c r="D158" i="10" s="1"/>
  <c r="J157" i="10" l="1"/>
  <c r="E182" i="20"/>
  <c r="F182" i="20" s="1"/>
  <c r="H182" i="20" s="1"/>
  <c r="D183" i="20" s="1"/>
  <c r="E158" i="10"/>
  <c r="F158" i="10" s="1"/>
  <c r="H158" i="10" s="1"/>
  <c r="D159" i="10" s="1"/>
  <c r="G176" i="10"/>
  <c r="J158" i="10" l="1"/>
  <c r="E183" i="20"/>
  <c r="F183" i="20" s="1"/>
  <c r="H183" i="20" s="1"/>
  <c r="D184" i="20" s="1"/>
  <c r="E159" i="10"/>
  <c r="F159" i="10" s="1"/>
  <c r="H159" i="10" s="1"/>
  <c r="D160" i="10" s="1"/>
  <c r="G177" i="10"/>
  <c r="J159" i="10" l="1"/>
  <c r="E184" i="20"/>
  <c r="F184" i="20" s="1"/>
  <c r="H184" i="20" s="1"/>
  <c r="D185" i="20" s="1"/>
  <c r="G178" i="10"/>
  <c r="E160" i="10"/>
  <c r="F160" i="10" s="1"/>
  <c r="H160" i="10" s="1"/>
  <c r="D161" i="10" s="1"/>
  <c r="J160" i="10" l="1"/>
  <c r="E185" i="20"/>
  <c r="F185" i="20" s="1"/>
  <c r="H185" i="20" s="1"/>
  <c r="D186" i="20" s="1"/>
  <c r="E161" i="10"/>
  <c r="F161" i="10" s="1"/>
  <c r="H161" i="10" s="1"/>
  <c r="D162" i="10" s="1"/>
  <c r="G179" i="10"/>
  <c r="J161" i="10" l="1"/>
  <c r="E186" i="20"/>
  <c r="F186" i="20" s="1"/>
  <c r="H186" i="20" s="1"/>
  <c r="D187" i="20" s="1"/>
  <c r="G180" i="10"/>
  <c r="E162" i="10"/>
  <c r="F162" i="10" s="1"/>
  <c r="H162" i="10" s="1"/>
  <c r="D163" i="10" s="1"/>
  <c r="J162" i="10" l="1"/>
  <c r="E187" i="20"/>
  <c r="F187" i="20" s="1"/>
  <c r="H187" i="20" s="1"/>
  <c r="D188" i="20" s="1"/>
  <c r="E163" i="10"/>
  <c r="F163" i="10" s="1"/>
  <c r="H163" i="10" s="1"/>
  <c r="D164" i="10" s="1"/>
  <c r="G181" i="10"/>
  <c r="J163" i="10" l="1"/>
  <c r="E188" i="20"/>
  <c r="F188" i="20" s="1"/>
  <c r="H188" i="20" s="1"/>
  <c r="D189" i="20" s="1"/>
  <c r="G182" i="10"/>
  <c r="E164" i="10"/>
  <c r="F164" i="10" s="1"/>
  <c r="H164" i="10" s="1"/>
  <c r="D165" i="10" s="1"/>
  <c r="J164" i="10" l="1"/>
  <c r="E189" i="20"/>
  <c r="F189" i="20" s="1"/>
  <c r="H189" i="20" s="1"/>
  <c r="D190" i="20" s="1"/>
  <c r="E165" i="10"/>
  <c r="F165" i="10" s="1"/>
  <c r="H165" i="10" s="1"/>
  <c r="D166" i="10" s="1"/>
  <c r="G183" i="10"/>
  <c r="J165" i="10" l="1"/>
  <c r="E190" i="20"/>
  <c r="F190" i="20" s="1"/>
  <c r="H190" i="20" s="1"/>
  <c r="D191" i="20" s="1"/>
  <c r="G184" i="10"/>
  <c r="E166" i="10"/>
  <c r="F166" i="10" s="1"/>
  <c r="H166" i="10" s="1"/>
  <c r="D167" i="10" s="1"/>
  <c r="J166" i="10" l="1"/>
  <c r="E191" i="20"/>
  <c r="F191" i="20" s="1"/>
  <c r="H191" i="20" s="1"/>
  <c r="D192" i="20" s="1"/>
  <c r="E167" i="10"/>
  <c r="F167" i="10" s="1"/>
  <c r="H167" i="10" s="1"/>
  <c r="D168" i="10" s="1"/>
  <c r="G185" i="10"/>
  <c r="J167" i="10" l="1"/>
  <c r="E192" i="20"/>
  <c r="F192" i="20" s="1"/>
  <c r="H192" i="20" s="1"/>
  <c r="D193" i="20" s="1"/>
  <c r="G186" i="10"/>
  <c r="E168" i="10"/>
  <c r="F168" i="10" s="1"/>
  <c r="H168" i="10" s="1"/>
  <c r="D169" i="10" s="1"/>
  <c r="J168" i="10" l="1"/>
  <c r="E193" i="20"/>
  <c r="F193" i="20" s="1"/>
  <c r="H193" i="20" s="1"/>
  <c r="D194" i="20" s="1"/>
  <c r="E169" i="10"/>
  <c r="F169" i="10" s="1"/>
  <c r="H169" i="10" s="1"/>
  <c r="D170" i="10" s="1"/>
  <c r="G187" i="10"/>
  <c r="J169" i="10" l="1"/>
  <c r="E194" i="20"/>
  <c r="F194" i="20" s="1"/>
  <c r="H194" i="20" s="1"/>
  <c r="D195" i="20" s="1"/>
  <c r="E170" i="10"/>
  <c r="F170" i="10" s="1"/>
  <c r="H170" i="10" s="1"/>
  <c r="D171" i="10" s="1"/>
  <c r="G188" i="10"/>
  <c r="J170" i="10" l="1"/>
  <c r="E195" i="20"/>
  <c r="F195" i="20" s="1"/>
  <c r="H195" i="20" s="1"/>
  <c r="D196" i="20" s="1"/>
  <c r="G189" i="10"/>
  <c r="E171" i="10"/>
  <c r="F171" i="10" s="1"/>
  <c r="H171" i="10" s="1"/>
  <c r="D172" i="10" s="1"/>
  <c r="J171" i="10" l="1"/>
  <c r="E196" i="20"/>
  <c r="F196" i="20" s="1"/>
  <c r="H196" i="20" s="1"/>
  <c r="D197" i="20" s="1"/>
  <c r="E172" i="10"/>
  <c r="F172" i="10" s="1"/>
  <c r="H172" i="10" s="1"/>
  <c r="D173" i="10" s="1"/>
  <c r="G190" i="10"/>
  <c r="J172" i="10" l="1"/>
  <c r="E197" i="20"/>
  <c r="F197" i="20" s="1"/>
  <c r="H197" i="20" s="1"/>
  <c r="D198" i="20" s="1"/>
  <c r="G191" i="10"/>
  <c r="E173" i="10"/>
  <c r="F173" i="10" s="1"/>
  <c r="H173" i="10" s="1"/>
  <c r="D174" i="10" s="1"/>
  <c r="J173" i="10" l="1"/>
  <c r="E198" i="20"/>
  <c r="F198" i="20" s="1"/>
  <c r="H198" i="20" s="1"/>
  <c r="D199" i="20" s="1"/>
  <c r="E174" i="10"/>
  <c r="F174" i="10" s="1"/>
  <c r="H174" i="10" s="1"/>
  <c r="D175" i="10" s="1"/>
  <c r="G192" i="10"/>
  <c r="J174" i="10" l="1"/>
  <c r="E199" i="20"/>
  <c r="F199" i="20" s="1"/>
  <c r="H199" i="20" s="1"/>
  <c r="D200" i="20" s="1"/>
  <c r="G193" i="10"/>
  <c r="E175" i="10"/>
  <c r="F175" i="10" s="1"/>
  <c r="H175" i="10" s="1"/>
  <c r="D176" i="10" s="1"/>
  <c r="J175" i="10" l="1"/>
  <c r="E200" i="20"/>
  <c r="F200" i="20" s="1"/>
  <c r="H200" i="20" s="1"/>
  <c r="D201" i="20" s="1"/>
  <c r="E176" i="10"/>
  <c r="F176" i="10" s="1"/>
  <c r="H176" i="10" s="1"/>
  <c r="D177" i="10" s="1"/>
  <c r="G194" i="10"/>
  <c r="J176" i="10" l="1"/>
  <c r="E201" i="20"/>
  <c r="F201" i="20" s="1"/>
  <c r="H201" i="20" s="1"/>
  <c r="D202" i="20" s="1"/>
  <c r="G195" i="10"/>
  <c r="E177" i="10"/>
  <c r="F177" i="10" s="1"/>
  <c r="H177" i="10" s="1"/>
  <c r="D178" i="10" s="1"/>
  <c r="J177" i="10" l="1"/>
  <c r="E202" i="20"/>
  <c r="F202" i="20" s="1"/>
  <c r="H202" i="20" s="1"/>
  <c r="D203" i="20" s="1"/>
  <c r="E178" i="10"/>
  <c r="F178" i="10" s="1"/>
  <c r="H178" i="10" s="1"/>
  <c r="D179" i="10" s="1"/>
  <c r="G196" i="10"/>
  <c r="J178" i="10" l="1"/>
  <c r="E203" i="20"/>
  <c r="F203" i="20" s="1"/>
  <c r="H203" i="20" s="1"/>
  <c r="D204" i="20" s="1"/>
  <c r="G197" i="10"/>
  <c r="E179" i="10"/>
  <c r="F179" i="10" s="1"/>
  <c r="H179" i="10" s="1"/>
  <c r="D180" i="10" s="1"/>
  <c r="J179" i="10" l="1"/>
  <c r="E204" i="20"/>
  <c r="F204" i="20" s="1"/>
  <c r="H204" i="20" s="1"/>
  <c r="D205" i="20" s="1"/>
  <c r="E180" i="10"/>
  <c r="F180" i="10" s="1"/>
  <c r="H180" i="10" s="1"/>
  <c r="D181" i="10" s="1"/>
  <c r="G198" i="10"/>
  <c r="J180" i="10" l="1"/>
  <c r="E205" i="20"/>
  <c r="F205" i="20" s="1"/>
  <c r="H205" i="20" s="1"/>
  <c r="D206" i="20" s="1"/>
  <c r="G199" i="10"/>
  <c r="E181" i="10"/>
  <c r="F181" i="10" s="1"/>
  <c r="H181" i="10" s="1"/>
  <c r="D182" i="10" s="1"/>
  <c r="J181" i="10" l="1"/>
  <c r="E206" i="20"/>
  <c r="F206" i="20" s="1"/>
  <c r="H206" i="20" s="1"/>
  <c r="D207" i="20" s="1"/>
  <c r="E182" i="10"/>
  <c r="F182" i="10" s="1"/>
  <c r="H182" i="10" s="1"/>
  <c r="D183" i="10" s="1"/>
  <c r="G200" i="10"/>
  <c r="J182" i="10" l="1"/>
  <c r="E207" i="20"/>
  <c r="F207" i="20" s="1"/>
  <c r="H207" i="20" s="1"/>
  <c r="D208" i="20" s="1"/>
  <c r="G201" i="10"/>
  <c r="E183" i="10"/>
  <c r="F183" i="10" s="1"/>
  <c r="H183" i="10" s="1"/>
  <c r="D184" i="10" s="1"/>
  <c r="J183" i="10" l="1"/>
  <c r="E208" i="20"/>
  <c r="F208" i="20" s="1"/>
  <c r="H208" i="20" s="1"/>
  <c r="D209" i="20" s="1"/>
  <c r="E184" i="10"/>
  <c r="F184" i="10" s="1"/>
  <c r="H184" i="10" s="1"/>
  <c r="D185" i="10" s="1"/>
  <c r="G202" i="10"/>
  <c r="J184" i="10" l="1"/>
  <c r="E209" i="20"/>
  <c r="F209" i="20" s="1"/>
  <c r="H209" i="20" s="1"/>
  <c r="D210" i="20" s="1"/>
  <c r="G203" i="10"/>
  <c r="E185" i="10"/>
  <c r="F185" i="10" s="1"/>
  <c r="H185" i="10" s="1"/>
  <c r="D186" i="10" s="1"/>
  <c r="J185" i="10" l="1"/>
  <c r="E210" i="20"/>
  <c r="F210" i="20" s="1"/>
  <c r="H210" i="20" s="1"/>
  <c r="D211" i="20" s="1"/>
  <c r="E186" i="10"/>
  <c r="F186" i="10" s="1"/>
  <c r="H186" i="10" s="1"/>
  <c r="D187" i="10" s="1"/>
  <c r="G204" i="10"/>
  <c r="J186" i="10" l="1"/>
  <c r="E211" i="20"/>
  <c r="F211" i="20" s="1"/>
  <c r="H211" i="20" s="1"/>
  <c r="D212" i="20" s="1"/>
  <c r="G205" i="10"/>
  <c r="E187" i="10"/>
  <c r="F187" i="10" s="1"/>
  <c r="H187" i="10" s="1"/>
  <c r="D188" i="10" s="1"/>
  <c r="J187" i="10" l="1"/>
  <c r="E212" i="20"/>
  <c r="F212" i="20" s="1"/>
  <c r="H212" i="20" s="1"/>
  <c r="D213" i="20" s="1"/>
  <c r="E188" i="10"/>
  <c r="F188" i="10" s="1"/>
  <c r="H188" i="10" s="1"/>
  <c r="D189" i="10" s="1"/>
  <c r="G206" i="10"/>
  <c r="J188" i="10" l="1"/>
  <c r="E213" i="20"/>
  <c r="F213" i="20" s="1"/>
  <c r="H213" i="20" s="1"/>
  <c r="D214" i="20" s="1"/>
  <c r="E189" i="10"/>
  <c r="F189" i="10" s="1"/>
  <c r="H189" i="10" s="1"/>
  <c r="D190" i="10" s="1"/>
  <c r="G207" i="10"/>
  <c r="J189" i="10" l="1"/>
  <c r="E214" i="20"/>
  <c r="F214" i="20" s="1"/>
  <c r="H214" i="20" s="1"/>
  <c r="D215" i="20" s="1"/>
  <c r="G208" i="10"/>
  <c r="E190" i="10"/>
  <c r="F190" i="10" s="1"/>
  <c r="H190" i="10" s="1"/>
  <c r="D191" i="10" s="1"/>
  <c r="J190" i="10" l="1"/>
  <c r="E215" i="20"/>
  <c r="F215" i="20" s="1"/>
  <c r="H215" i="20" s="1"/>
  <c r="D216" i="20" s="1"/>
  <c r="E191" i="10"/>
  <c r="F191" i="10" s="1"/>
  <c r="H191" i="10" s="1"/>
  <c r="D192" i="10" s="1"/>
  <c r="G209" i="10"/>
  <c r="J191" i="10" l="1"/>
  <c r="E216" i="20"/>
  <c r="F216" i="20" s="1"/>
  <c r="H216" i="20" s="1"/>
  <c r="D217" i="20" s="1"/>
  <c r="G210" i="10"/>
  <c r="E192" i="10"/>
  <c r="F192" i="10" s="1"/>
  <c r="H192" i="10" s="1"/>
  <c r="D193" i="10" s="1"/>
  <c r="J192" i="10" l="1"/>
  <c r="E217" i="20"/>
  <c r="F217" i="20" s="1"/>
  <c r="H217" i="20" s="1"/>
  <c r="D218" i="20" s="1"/>
  <c r="E193" i="10"/>
  <c r="F193" i="10" s="1"/>
  <c r="H193" i="10" s="1"/>
  <c r="D194" i="10" s="1"/>
  <c r="G211" i="10"/>
  <c r="J193" i="10" l="1"/>
  <c r="E218" i="20"/>
  <c r="F218" i="20" s="1"/>
  <c r="H218" i="20" s="1"/>
  <c r="D219" i="20" s="1"/>
  <c r="G212" i="10"/>
  <c r="E194" i="10"/>
  <c r="F194" i="10" s="1"/>
  <c r="H194" i="10" s="1"/>
  <c r="D195" i="10" s="1"/>
  <c r="J194" i="10" l="1"/>
  <c r="E219" i="20"/>
  <c r="F219" i="20" s="1"/>
  <c r="H219" i="20" s="1"/>
  <c r="D220" i="20" s="1"/>
  <c r="G213" i="10"/>
  <c r="E195" i="10"/>
  <c r="F195" i="10" s="1"/>
  <c r="H195" i="10" s="1"/>
  <c r="D196" i="10" s="1"/>
  <c r="J195" i="10" l="1"/>
  <c r="E220" i="20"/>
  <c r="F220" i="20" s="1"/>
  <c r="H220" i="20" s="1"/>
  <c r="D221" i="20" s="1"/>
  <c r="E196" i="10"/>
  <c r="F196" i="10" s="1"/>
  <c r="H196" i="10" s="1"/>
  <c r="D197" i="10" s="1"/>
  <c r="G214" i="10"/>
  <c r="J196" i="10" l="1"/>
  <c r="E221" i="20"/>
  <c r="F221" i="20" s="1"/>
  <c r="H221" i="20" s="1"/>
  <c r="D222" i="20" s="1"/>
  <c r="G215" i="10"/>
  <c r="E197" i="10"/>
  <c r="F197" i="10" s="1"/>
  <c r="H197" i="10" s="1"/>
  <c r="D198" i="10" s="1"/>
  <c r="J197" i="10" l="1"/>
  <c r="E222" i="20"/>
  <c r="F222" i="20" s="1"/>
  <c r="H222" i="20" s="1"/>
  <c r="D223" i="20" s="1"/>
  <c r="E198" i="10"/>
  <c r="F198" i="10" s="1"/>
  <c r="H198" i="10" s="1"/>
  <c r="D199" i="10" s="1"/>
  <c r="G216" i="10"/>
  <c r="J198" i="10" l="1"/>
  <c r="E223" i="20"/>
  <c r="F223" i="20" s="1"/>
  <c r="H223" i="20" s="1"/>
  <c r="D224" i="20" s="1"/>
  <c r="G217" i="10"/>
  <c r="E199" i="10"/>
  <c r="F199" i="10" s="1"/>
  <c r="H199" i="10" s="1"/>
  <c r="D200" i="10" s="1"/>
  <c r="J199" i="10" l="1"/>
  <c r="E224" i="20"/>
  <c r="F224" i="20" s="1"/>
  <c r="H224" i="20" s="1"/>
  <c r="D225" i="20" s="1"/>
  <c r="E200" i="10"/>
  <c r="F200" i="10" s="1"/>
  <c r="H200" i="10" s="1"/>
  <c r="D201" i="10" s="1"/>
  <c r="G218" i="10"/>
  <c r="J200" i="10" l="1"/>
  <c r="E225" i="20"/>
  <c r="F225" i="20" s="1"/>
  <c r="H225" i="20" s="1"/>
  <c r="D226" i="20" s="1"/>
  <c r="G219" i="10"/>
  <c r="E201" i="10"/>
  <c r="F201" i="10" s="1"/>
  <c r="H201" i="10" s="1"/>
  <c r="D202" i="10" s="1"/>
  <c r="J201" i="10" l="1"/>
  <c r="E226" i="20"/>
  <c r="F226" i="20" s="1"/>
  <c r="H226" i="20" s="1"/>
  <c r="D227" i="20" s="1"/>
  <c r="E202" i="10"/>
  <c r="F202" i="10" s="1"/>
  <c r="H202" i="10" s="1"/>
  <c r="D203" i="10" s="1"/>
  <c r="G220" i="10"/>
  <c r="J202" i="10" l="1"/>
  <c r="E227" i="20"/>
  <c r="F227" i="20" s="1"/>
  <c r="H227" i="20" s="1"/>
  <c r="D228" i="20" s="1"/>
  <c r="G221" i="10"/>
  <c r="E203" i="10"/>
  <c r="F203" i="10" s="1"/>
  <c r="H203" i="10" s="1"/>
  <c r="D204" i="10" s="1"/>
  <c r="J203" i="10" l="1"/>
  <c r="E228" i="20"/>
  <c r="F228" i="20" s="1"/>
  <c r="H228" i="20" s="1"/>
  <c r="D229" i="20" s="1"/>
  <c r="E204" i="10"/>
  <c r="F204" i="10" s="1"/>
  <c r="H204" i="10" s="1"/>
  <c r="D205" i="10" s="1"/>
  <c r="G222" i="10"/>
  <c r="J204" i="10" l="1"/>
  <c r="E229" i="20"/>
  <c r="F229" i="20" s="1"/>
  <c r="H229" i="20" s="1"/>
  <c r="D230" i="20" s="1"/>
  <c r="G223" i="10"/>
  <c r="E205" i="10"/>
  <c r="F205" i="10" s="1"/>
  <c r="H205" i="10" s="1"/>
  <c r="D206" i="10" s="1"/>
  <c r="J205" i="10" l="1"/>
  <c r="E230" i="20"/>
  <c r="F230" i="20" s="1"/>
  <c r="H230" i="20" s="1"/>
  <c r="D231" i="20" s="1"/>
  <c r="E206" i="10"/>
  <c r="F206" i="10" s="1"/>
  <c r="H206" i="10" s="1"/>
  <c r="D207" i="10" s="1"/>
  <c r="G224" i="10"/>
  <c r="J206" i="10" l="1"/>
  <c r="E231" i="20"/>
  <c r="F231" i="20" s="1"/>
  <c r="H231" i="20" s="1"/>
  <c r="D232" i="20" s="1"/>
  <c r="G225" i="10"/>
  <c r="E207" i="10"/>
  <c r="F207" i="10" s="1"/>
  <c r="H207" i="10" s="1"/>
  <c r="D208" i="10" s="1"/>
  <c r="J207" i="10" l="1"/>
  <c r="E232" i="20"/>
  <c r="F232" i="20" s="1"/>
  <c r="H232" i="20" s="1"/>
  <c r="D233" i="20" s="1"/>
  <c r="E208" i="10"/>
  <c r="F208" i="10" s="1"/>
  <c r="H208" i="10" s="1"/>
  <c r="D209" i="10" s="1"/>
  <c r="G226" i="10"/>
  <c r="J208" i="10" l="1"/>
  <c r="E233" i="20"/>
  <c r="F233" i="20" s="1"/>
  <c r="H233" i="20" s="1"/>
  <c r="D234" i="20" s="1"/>
  <c r="G227" i="10"/>
  <c r="E209" i="10"/>
  <c r="F209" i="10" s="1"/>
  <c r="H209" i="10" s="1"/>
  <c r="D210" i="10" s="1"/>
  <c r="J209" i="10" l="1"/>
  <c r="E234" i="20"/>
  <c r="F234" i="20" s="1"/>
  <c r="H234" i="20" s="1"/>
  <c r="D235" i="20" s="1"/>
  <c r="E210" i="10"/>
  <c r="F210" i="10" s="1"/>
  <c r="H210" i="10" s="1"/>
  <c r="D211" i="10" s="1"/>
  <c r="G228" i="10"/>
  <c r="J210" i="10" l="1"/>
  <c r="E235" i="20"/>
  <c r="F235" i="20" s="1"/>
  <c r="H235" i="20" s="1"/>
  <c r="D236" i="20" s="1"/>
  <c r="G229" i="10"/>
  <c r="E211" i="10"/>
  <c r="F211" i="10" s="1"/>
  <c r="H211" i="10" s="1"/>
  <c r="D212" i="10" s="1"/>
  <c r="J211" i="10" l="1"/>
  <c r="E236" i="20"/>
  <c r="F236" i="20" s="1"/>
  <c r="H236" i="20" s="1"/>
  <c r="D237" i="20" s="1"/>
  <c r="E212" i="10"/>
  <c r="F212" i="10" s="1"/>
  <c r="H212" i="10" s="1"/>
  <c r="D213" i="10" s="1"/>
  <c r="G230" i="10"/>
  <c r="J212" i="10" l="1"/>
  <c r="E237" i="20"/>
  <c r="F237" i="20" s="1"/>
  <c r="H237" i="20" s="1"/>
  <c r="D238" i="20" s="1"/>
  <c r="E213" i="10"/>
  <c r="F213" i="10" s="1"/>
  <c r="H213" i="10" s="1"/>
  <c r="D214" i="10" s="1"/>
  <c r="G231" i="10"/>
  <c r="J213" i="10" l="1"/>
  <c r="E238" i="20"/>
  <c r="F238" i="20" s="1"/>
  <c r="H238" i="20" s="1"/>
  <c r="D239" i="20" s="1"/>
  <c r="G232" i="10"/>
  <c r="E214" i="10"/>
  <c r="F214" i="10" s="1"/>
  <c r="H214" i="10" s="1"/>
  <c r="D215" i="10" s="1"/>
  <c r="J214" i="10" l="1"/>
  <c r="E239" i="20"/>
  <c r="F239" i="20" s="1"/>
  <c r="H239" i="20" s="1"/>
  <c r="D240" i="20" s="1"/>
  <c r="E215" i="10"/>
  <c r="F215" i="10" s="1"/>
  <c r="H215" i="10" s="1"/>
  <c r="D216" i="10" s="1"/>
  <c r="G233" i="10"/>
  <c r="J215" i="10" l="1"/>
  <c r="E240" i="20"/>
  <c r="F240" i="20" s="1"/>
  <c r="H240" i="20" s="1"/>
  <c r="D241" i="20" s="1"/>
  <c r="G234" i="10"/>
  <c r="E216" i="10"/>
  <c r="F216" i="10" s="1"/>
  <c r="H216" i="10" s="1"/>
  <c r="D217" i="10" s="1"/>
  <c r="J216" i="10" l="1"/>
  <c r="E241" i="20"/>
  <c r="F241" i="20" s="1"/>
  <c r="H241" i="20" s="1"/>
  <c r="D242" i="20" s="1"/>
  <c r="E217" i="10"/>
  <c r="F217" i="10" s="1"/>
  <c r="H217" i="10" s="1"/>
  <c r="D218" i="10" s="1"/>
  <c r="G235" i="10"/>
  <c r="J217" i="10" l="1"/>
  <c r="E242" i="20"/>
  <c r="F242" i="20" s="1"/>
  <c r="H242" i="20" s="1"/>
  <c r="D243" i="20" s="1"/>
  <c r="E218" i="10"/>
  <c r="F218" i="10" s="1"/>
  <c r="H218" i="10" s="1"/>
  <c r="D219" i="10" s="1"/>
  <c r="G236" i="10"/>
  <c r="J218" i="10" l="1"/>
  <c r="E243" i="20"/>
  <c r="F243" i="20" s="1"/>
  <c r="H243" i="20" s="1"/>
  <c r="D244" i="20" s="1"/>
  <c r="E219" i="10"/>
  <c r="F219" i="10" s="1"/>
  <c r="H219" i="10" s="1"/>
  <c r="D220" i="10" s="1"/>
  <c r="G237" i="10"/>
  <c r="J219" i="10" l="1"/>
  <c r="E244" i="20"/>
  <c r="F244" i="20" s="1"/>
  <c r="H244" i="20" s="1"/>
  <c r="D245" i="20" s="1"/>
  <c r="G238" i="10"/>
  <c r="E220" i="10"/>
  <c r="F220" i="10" s="1"/>
  <c r="H220" i="10" s="1"/>
  <c r="D221" i="10" s="1"/>
  <c r="J220" i="10" l="1"/>
  <c r="E245" i="20"/>
  <c r="F245" i="20" s="1"/>
  <c r="H245" i="20" s="1"/>
  <c r="D246" i="20" s="1"/>
  <c r="E221" i="10"/>
  <c r="F221" i="10" s="1"/>
  <c r="H221" i="10" s="1"/>
  <c r="D222" i="10" s="1"/>
  <c r="G239" i="10"/>
  <c r="J221" i="10" l="1"/>
  <c r="E246" i="20"/>
  <c r="F246" i="20" s="1"/>
  <c r="H246" i="20" s="1"/>
  <c r="D247" i="20" s="1"/>
  <c r="G240" i="10"/>
  <c r="E222" i="10"/>
  <c r="F222" i="10" s="1"/>
  <c r="H222" i="10" s="1"/>
  <c r="D223" i="10" s="1"/>
  <c r="J222" i="10" l="1"/>
  <c r="E247" i="20"/>
  <c r="F247" i="20" s="1"/>
  <c r="H247" i="20" s="1"/>
  <c r="D248" i="20" s="1"/>
  <c r="E223" i="10"/>
  <c r="F223" i="10" s="1"/>
  <c r="H223" i="10" s="1"/>
  <c r="D224" i="10" s="1"/>
  <c r="G241" i="10"/>
  <c r="J223" i="10" l="1"/>
  <c r="E248" i="20"/>
  <c r="F248" i="20" s="1"/>
  <c r="H248" i="20" s="1"/>
  <c r="D249" i="20" s="1"/>
  <c r="G242" i="10"/>
  <c r="E224" i="10"/>
  <c r="F224" i="10" s="1"/>
  <c r="H224" i="10" s="1"/>
  <c r="D225" i="10" s="1"/>
  <c r="J224" i="10" l="1"/>
  <c r="E249" i="20"/>
  <c r="F249" i="20" s="1"/>
  <c r="H249" i="20" s="1"/>
  <c r="D250" i="20" s="1"/>
  <c r="E225" i="10"/>
  <c r="F225" i="10" s="1"/>
  <c r="H225" i="10" s="1"/>
  <c r="D226" i="10" s="1"/>
  <c r="G243" i="10"/>
  <c r="J225" i="10" l="1"/>
  <c r="E250" i="20"/>
  <c r="F250" i="20" s="1"/>
  <c r="H250" i="20" s="1"/>
  <c r="D251" i="20" s="1"/>
  <c r="G244" i="10"/>
  <c r="E226" i="10"/>
  <c r="F226" i="10" s="1"/>
  <c r="H226" i="10" s="1"/>
  <c r="D227" i="10" s="1"/>
  <c r="J226" i="10" l="1"/>
  <c r="E251" i="20"/>
  <c r="F251" i="20" s="1"/>
  <c r="H251" i="20" s="1"/>
  <c r="D252" i="20" s="1"/>
  <c r="E227" i="10"/>
  <c r="F227" i="10" s="1"/>
  <c r="H227" i="10" s="1"/>
  <c r="D228" i="10" s="1"/>
  <c r="G245" i="10"/>
  <c r="J227" i="10" l="1"/>
  <c r="E252" i="20"/>
  <c r="F252" i="20" s="1"/>
  <c r="H252" i="20" s="1"/>
  <c r="D253" i="20" s="1"/>
  <c r="G246" i="10"/>
  <c r="E228" i="10"/>
  <c r="F228" i="10" s="1"/>
  <c r="H228" i="10" s="1"/>
  <c r="D229" i="10" s="1"/>
  <c r="J228" i="10" l="1"/>
  <c r="E253" i="20"/>
  <c r="F253" i="20" s="1"/>
  <c r="H253" i="20" s="1"/>
  <c r="D254" i="20" s="1"/>
  <c r="E229" i="10"/>
  <c r="F229" i="10" s="1"/>
  <c r="H229" i="10" s="1"/>
  <c r="D230" i="10" s="1"/>
  <c r="G247" i="10"/>
  <c r="J229" i="10" l="1"/>
  <c r="E254" i="20"/>
  <c r="F254" i="20" s="1"/>
  <c r="H254" i="20" s="1"/>
  <c r="D255" i="20" s="1"/>
  <c r="G248" i="10"/>
  <c r="E230" i="10"/>
  <c r="F230" i="10" s="1"/>
  <c r="H230" i="10" s="1"/>
  <c r="D231" i="10" s="1"/>
  <c r="J230" i="10" l="1"/>
  <c r="E255" i="20"/>
  <c r="F255" i="20" s="1"/>
  <c r="H255" i="20" s="1"/>
  <c r="D256" i="20" s="1"/>
  <c r="E231" i="10"/>
  <c r="F231" i="10" s="1"/>
  <c r="H231" i="10" s="1"/>
  <c r="D232" i="10" s="1"/>
  <c r="G249" i="10"/>
  <c r="J231" i="10" l="1"/>
  <c r="E256" i="20"/>
  <c r="F256" i="20" s="1"/>
  <c r="H256" i="20" s="1"/>
  <c r="D257" i="20" s="1"/>
  <c r="G250" i="10"/>
  <c r="E232" i="10"/>
  <c r="F232" i="10" s="1"/>
  <c r="H232" i="10" s="1"/>
  <c r="D233" i="10" s="1"/>
  <c r="J232" i="10" l="1"/>
  <c r="E257" i="20"/>
  <c r="F257" i="20" s="1"/>
  <c r="H257" i="20" s="1"/>
  <c r="D258" i="20" s="1"/>
  <c r="E233" i="10"/>
  <c r="F233" i="10" s="1"/>
  <c r="H233" i="10" s="1"/>
  <c r="D234" i="10" s="1"/>
  <c r="G251" i="10"/>
  <c r="J233" i="10" l="1"/>
  <c r="E258" i="20"/>
  <c r="F258" i="20" s="1"/>
  <c r="H258" i="20" s="1"/>
  <c r="D259" i="20" s="1"/>
  <c r="G252" i="10"/>
  <c r="E234" i="10"/>
  <c r="F234" i="10" s="1"/>
  <c r="H234" i="10" s="1"/>
  <c r="D235" i="10" s="1"/>
  <c r="J234" i="10" l="1"/>
  <c r="E259" i="20"/>
  <c r="F259" i="20" s="1"/>
  <c r="H259" i="20" s="1"/>
  <c r="D260" i="20" s="1"/>
  <c r="E235" i="10"/>
  <c r="F235" i="10" s="1"/>
  <c r="H235" i="10" s="1"/>
  <c r="D236" i="10" s="1"/>
  <c r="G253" i="10"/>
  <c r="J235" i="10" l="1"/>
  <c r="E260" i="20"/>
  <c r="F260" i="20" s="1"/>
  <c r="H260" i="20" s="1"/>
  <c r="D261" i="20" s="1"/>
  <c r="G254" i="10"/>
  <c r="E236" i="10"/>
  <c r="F236" i="10" s="1"/>
  <c r="H236" i="10" s="1"/>
  <c r="D237" i="10" s="1"/>
  <c r="J236" i="10" l="1"/>
  <c r="E261" i="20"/>
  <c r="F261" i="20" s="1"/>
  <c r="H261" i="20" s="1"/>
  <c r="D262" i="20" s="1"/>
  <c r="E237" i="10"/>
  <c r="F237" i="10" s="1"/>
  <c r="H237" i="10" s="1"/>
  <c r="D238" i="10" s="1"/>
  <c r="G255" i="10"/>
  <c r="J237" i="10" l="1"/>
  <c r="E262" i="20"/>
  <c r="F262" i="20" s="1"/>
  <c r="H262" i="20" s="1"/>
  <c r="D263" i="20" s="1"/>
  <c r="G256" i="10"/>
  <c r="E238" i="10"/>
  <c r="F238" i="10" s="1"/>
  <c r="H238" i="10" s="1"/>
  <c r="D239" i="10" s="1"/>
  <c r="J238" i="10" l="1"/>
  <c r="E263" i="20"/>
  <c r="F263" i="20" s="1"/>
  <c r="H263" i="20" s="1"/>
  <c r="D264" i="20" s="1"/>
  <c r="E239" i="10"/>
  <c r="F239" i="10" s="1"/>
  <c r="H239" i="10" s="1"/>
  <c r="D240" i="10" s="1"/>
  <c r="G257" i="10"/>
  <c r="J239" i="10" l="1"/>
  <c r="E264" i="20"/>
  <c r="F264" i="20" s="1"/>
  <c r="H264" i="20" s="1"/>
  <c r="D265" i="20" s="1"/>
  <c r="G258" i="10"/>
  <c r="E240" i="10"/>
  <c r="F240" i="10" s="1"/>
  <c r="H240" i="10" s="1"/>
  <c r="D241" i="10" s="1"/>
  <c r="J240" i="10" l="1"/>
  <c r="E265" i="20"/>
  <c r="F265" i="20" s="1"/>
  <c r="H265" i="20" s="1"/>
  <c r="D266" i="20" s="1"/>
  <c r="E241" i="10"/>
  <c r="F241" i="10" s="1"/>
  <c r="H241" i="10" s="1"/>
  <c r="D242" i="10" s="1"/>
  <c r="G259" i="10"/>
  <c r="J241" i="10" l="1"/>
  <c r="E266" i="20"/>
  <c r="F266" i="20" s="1"/>
  <c r="H266" i="20" s="1"/>
  <c r="D267" i="20" s="1"/>
  <c r="G260" i="10"/>
  <c r="E242" i="10"/>
  <c r="F242" i="10" s="1"/>
  <c r="H242" i="10" s="1"/>
  <c r="D243" i="10" s="1"/>
  <c r="J242" i="10" l="1"/>
  <c r="E267" i="20"/>
  <c r="F267" i="20" s="1"/>
  <c r="H267" i="20" s="1"/>
  <c r="D268" i="20" s="1"/>
  <c r="E243" i="10"/>
  <c r="F243" i="10" s="1"/>
  <c r="H243" i="10" s="1"/>
  <c r="D244" i="10" s="1"/>
  <c r="G261" i="10"/>
  <c r="J243" i="10" l="1"/>
  <c r="E268" i="20"/>
  <c r="F268" i="20" s="1"/>
  <c r="H268" i="20" s="1"/>
  <c r="D269" i="20" s="1"/>
  <c r="G262" i="10"/>
  <c r="E244" i="10"/>
  <c r="F244" i="10" s="1"/>
  <c r="H244" i="10" s="1"/>
  <c r="D245" i="10" s="1"/>
  <c r="J244" i="10" l="1"/>
  <c r="E269" i="20"/>
  <c r="F269" i="20" s="1"/>
  <c r="H269" i="20" s="1"/>
  <c r="D270" i="20" s="1"/>
  <c r="E245" i="10"/>
  <c r="F245" i="10" s="1"/>
  <c r="H245" i="10" s="1"/>
  <c r="D246" i="10" s="1"/>
  <c r="G263" i="10"/>
  <c r="J245" i="10" l="1"/>
  <c r="E270" i="20"/>
  <c r="F270" i="20" s="1"/>
  <c r="H270" i="20" s="1"/>
  <c r="D271" i="20" s="1"/>
  <c r="G264" i="10"/>
  <c r="E246" i="10"/>
  <c r="F246" i="10" s="1"/>
  <c r="H246" i="10" s="1"/>
  <c r="D247" i="10" s="1"/>
  <c r="J246" i="10" l="1"/>
  <c r="E271" i="20"/>
  <c r="F271" i="20" s="1"/>
  <c r="H271" i="20" s="1"/>
  <c r="D272" i="20" s="1"/>
  <c r="E247" i="10"/>
  <c r="F247" i="10" s="1"/>
  <c r="H247" i="10" s="1"/>
  <c r="D248" i="10" s="1"/>
  <c r="G265" i="10"/>
  <c r="J247" i="10" l="1"/>
  <c r="E272" i="20"/>
  <c r="F272" i="20" s="1"/>
  <c r="H272" i="20" s="1"/>
  <c r="D273" i="20" s="1"/>
  <c r="G266" i="10"/>
  <c r="E248" i="10"/>
  <c r="F248" i="10" s="1"/>
  <c r="H248" i="10" s="1"/>
  <c r="D249" i="10" s="1"/>
  <c r="J248" i="10" l="1"/>
  <c r="E273" i="20"/>
  <c r="F273" i="20" s="1"/>
  <c r="H273" i="20" s="1"/>
  <c r="D274" i="20" s="1"/>
  <c r="E249" i="10"/>
  <c r="F249" i="10" s="1"/>
  <c r="H249" i="10" s="1"/>
  <c r="D250" i="10" s="1"/>
  <c r="G267" i="10"/>
  <c r="J249" i="10" l="1"/>
  <c r="E274" i="20"/>
  <c r="F274" i="20" s="1"/>
  <c r="H274" i="20" s="1"/>
  <c r="D275" i="20" s="1"/>
  <c r="G268" i="10"/>
  <c r="E250" i="10"/>
  <c r="F250" i="10" s="1"/>
  <c r="H250" i="10" s="1"/>
  <c r="D251" i="10" s="1"/>
  <c r="J250" i="10" l="1"/>
  <c r="E275" i="20"/>
  <c r="F275" i="20" s="1"/>
  <c r="H275" i="20" s="1"/>
  <c r="D276" i="20" s="1"/>
  <c r="E251" i="10"/>
  <c r="F251" i="10" s="1"/>
  <c r="H251" i="10" s="1"/>
  <c r="D252" i="10" s="1"/>
  <c r="G269" i="10"/>
  <c r="J251" i="10" l="1"/>
  <c r="E276" i="20"/>
  <c r="F276" i="20" s="1"/>
  <c r="H276" i="20" s="1"/>
  <c r="D277" i="20" s="1"/>
  <c r="G270" i="10"/>
  <c r="E252" i="10"/>
  <c r="F252" i="10" s="1"/>
  <c r="H252" i="10" s="1"/>
  <c r="D253" i="10" s="1"/>
  <c r="J252" i="10" l="1"/>
  <c r="E277" i="20"/>
  <c r="F277" i="20" s="1"/>
  <c r="H277" i="20" s="1"/>
  <c r="D278" i="20" s="1"/>
  <c r="E253" i="10"/>
  <c r="F253" i="10" s="1"/>
  <c r="H253" i="10" s="1"/>
  <c r="D254" i="10" s="1"/>
  <c r="G271" i="10"/>
  <c r="J253" i="10" l="1"/>
  <c r="E278" i="20"/>
  <c r="F278" i="20" s="1"/>
  <c r="H278" i="20" s="1"/>
  <c r="D279" i="20" s="1"/>
  <c r="G272" i="10"/>
  <c r="E254" i="10"/>
  <c r="F254" i="10" s="1"/>
  <c r="H254" i="10" s="1"/>
  <c r="D255" i="10" s="1"/>
  <c r="J254" i="10" l="1"/>
  <c r="E279" i="20"/>
  <c r="F279" i="20" s="1"/>
  <c r="H279" i="20" s="1"/>
  <c r="D280" i="20" s="1"/>
  <c r="E255" i="10"/>
  <c r="F255" i="10" s="1"/>
  <c r="H255" i="10" s="1"/>
  <c r="D256" i="10" s="1"/>
  <c r="G273" i="10"/>
  <c r="J255" i="10" l="1"/>
  <c r="E280" i="20"/>
  <c r="F280" i="20" s="1"/>
  <c r="H280" i="20" s="1"/>
  <c r="D281" i="20" s="1"/>
  <c r="G274" i="10"/>
  <c r="E256" i="10"/>
  <c r="F256" i="10" s="1"/>
  <c r="H256" i="10" s="1"/>
  <c r="D257" i="10" s="1"/>
  <c r="J256" i="10" l="1"/>
  <c r="E281" i="20"/>
  <c r="F281" i="20" s="1"/>
  <c r="H281" i="20" s="1"/>
  <c r="D282" i="20" s="1"/>
  <c r="E257" i="10"/>
  <c r="F257" i="10" s="1"/>
  <c r="H257" i="10" s="1"/>
  <c r="D258" i="10" s="1"/>
  <c r="G275" i="10"/>
  <c r="J257" i="10" l="1"/>
  <c r="E282" i="20"/>
  <c r="F282" i="20" s="1"/>
  <c r="H282" i="20" s="1"/>
  <c r="D283" i="20" s="1"/>
  <c r="G276" i="10"/>
  <c r="E258" i="10"/>
  <c r="F258" i="10" s="1"/>
  <c r="H258" i="10" s="1"/>
  <c r="D259" i="10" s="1"/>
  <c r="J258" i="10" l="1"/>
  <c r="E283" i="20"/>
  <c r="F283" i="20" s="1"/>
  <c r="H283" i="20" s="1"/>
  <c r="D284" i="20" s="1"/>
  <c r="E259" i="10"/>
  <c r="F259" i="10" s="1"/>
  <c r="H259" i="10" s="1"/>
  <c r="D260" i="10" s="1"/>
  <c r="G277" i="10"/>
  <c r="J259" i="10" l="1"/>
  <c r="E284" i="20"/>
  <c r="F284" i="20" s="1"/>
  <c r="H284" i="20" s="1"/>
  <c r="D285" i="20" s="1"/>
  <c r="G278" i="10"/>
  <c r="E260" i="10"/>
  <c r="F260" i="10" s="1"/>
  <c r="H260" i="10" s="1"/>
  <c r="D261" i="10" s="1"/>
  <c r="J260" i="10" l="1"/>
  <c r="E285" i="20"/>
  <c r="F285" i="20" s="1"/>
  <c r="H285" i="20" s="1"/>
  <c r="D286" i="20" s="1"/>
  <c r="E261" i="10"/>
  <c r="F261" i="10" s="1"/>
  <c r="H261" i="10" s="1"/>
  <c r="D262" i="10" s="1"/>
  <c r="G279" i="10"/>
  <c r="J261" i="10" l="1"/>
  <c r="E286" i="20"/>
  <c r="F286" i="20" s="1"/>
  <c r="H286" i="20" s="1"/>
  <c r="D287" i="20" s="1"/>
  <c r="G280" i="10"/>
  <c r="E262" i="10"/>
  <c r="F262" i="10" s="1"/>
  <c r="H262" i="10" s="1"/>
  <c r="D263" i="10" s="1"/>
  <c r="J262" i="10" l="1"/>
  <c r="E287" i="20"/>
  <c r="F287" i="20" s="1"/>
  <c r="H287" i="20" s="1"/>
  <c r="D288" i="20" s="1"/>
  <c r="E263" i="10"/>
  <c r="F263" i="10" s="1"/>
  <c r="H263" i="10" s="1"/>
  <c r="D264" i="10" s="1"/>
  <c r="G281" i="10"/>
  <c r="J263" i="10" l="1"/>
  <c r="E288" i="20"/>
  <c r="F288" i="20" s="1"/>
  <c r="H288" i="20" s="1"/>
  <c r="D289" i="20" s="1"/>
  <c r="G282" i="10"/>
  <c r="E264" i="10"/>
  <c r="F264" i="10" s="1"/>
  <c r="H264" i="10" s="1"/>
  <c r="D265" i="10" s="1"/>
  <c r="J264" i="10" l="1"/>
  <c r="E289" i="20"/>
  <c r="F289" i="20" s="1"/>
  <c r="H289" i="20" s="1"/>
  <c r="D290" i="20" s="1"/>
  <c r="E265" i="10"/>
  <c r="F265" i="10" s="1"/>
  <c r="H265" i="10" s="1"/>
  <c r="D266" i="10" s="1"/>
  <c r="G283" i="10"/>
  <c r="J265" i="10" l="1"/>
  <c r="E290" i="20"/>
  <c r="F290" i="20" s="1"/>
  <c r="H290" i="20" s="1"/>
  <c r="D291" i="20" s="1"/>
  <c r="G284" i="10"/>
  <c r="E266" i="10"/>
  <c r="F266" i="10" s="1"/>
  <c r="H266" i="10" s="1"/>
  <c r="D267" i="10" s="1"/>
  <c r="J266" i="10" l="1"/>
  <c r="E291" i="20"/>
  <c r="F291" i="20" s="1"/>
  <c r="H291" i="20" s="1"/>
  <c r="D292" i="20" s="1"/>
  <c r="E267" i="10"/>
  <c r="F267" i="10" s="1"/>
  <c r="H267" i="10" s="1"/>
  <c r="D268" i="10" s="1"/>
  <c r="G285" i="10"/>
  <c r="J267" i="10" l="1"/>
  <c r="E292" i="20"/>
  <c r="F292" i="20" s="1"/>
  <c r="H292" i="20" s="1"/>
  <c r="D293" i="20" s="1"/>
  <c r="G286" i="10"/>
  <c r="E268" i="10"/>
  <c r="F268" i="10" s="1"/>
  <c r="H268" i="10" s="1"/>
  <c r="D269" i="10" s="1"/>
  <c r="J268" i="10" l="1"/>
  <c r="E293" i="20"/>
  <c r="F293" i="20" s="1"/>
  <c r="H293" i="20" s="1"/>
  <c r="D294" i="20" s="1"/>
  <c r="E269" i="10"/>
  <c r="F269" i="10" s="1"/>
  <c r="H269" i="10" s="1"/>
  <c r="D270" i="10" s="1"/>
  <c r="G287" i="10"/>
  <c r="J269" i="10" l="1"/>
  <c r="E294" i="20"/>
  <c r="F294" i="20" s="1"/>
  <c r="H294" i="20" s="1"/>
  <c r="D295" i="20" s="1"/>
  <c r="G288" i="10"/>
  <c r="E270" i="10"/>
  <c r="F270" i="10" s="1"/>
  <c r="H270" i="10" s="1"/>
  <c r="D271" i="10" s="1"/>
  <c r="J270" i="10" l="1"/>
  <c r="E295" i="20"/>
  <c r="F295" i="20" s="1"/>
  <c r="H295" i="20" s="1"/>
  <c r="D296" i="20" s="1"/>
  <c r="E271" i="10"/>
  <c r="F271" i="10" s="1"/>
  <c r="H271" i="10" s="1"/>
  <c r="D272" i="10" s="1"/>
  <c r="G289" i="10"/>
  <c r="J271" i="10" l="1"/>
  <c r="E296" i="20"/>
  <c r="F296" i="20" s="1"/>
  <c r="H296" i="20" s="1"/>
  <c r="D297" i="20" s="1"/>
  <c r="E272" i="10"/>
  <c r="F272" i="10" s="1"/>
  <c r="H272" i="10" s="1"/>
  <c r="D273" i="10" s="1"/>
  <c r="G290" i="10"/>
  <c r="J272" i="10" l="1"/>
  <c r="E297" i="20"/>
  <c r="F297" i="20" s="1"/>
  <c r="H297" i="20" s="1"/>
  <c r="D298" i="20" s="1"/>
  <c r="G291" i="10"/>
  <c r="E273" i="10"/>
  <c r="F273" i="10" s="1"/>
  <c r="H273" i="10" s="1"/>
  <c r="D274" i="10" s="1"/>
  <c r="J273" i="10" l="1"/>
  <c r="E298" i="20"/>
  <c r="F298" i="20" s="1"/>
  <c r="H298" i="20" s="1"/>
  <c r="D299" i="20" s="1"/>
  <c r="E274" i="10"/>
  <c r="F274" i="10" s="1"/>
  <c r="H274" i="10" s="1"/>
  <c r="D275" i="10" s="1"/>
  <c r="G292" i="10"/>
  <c r="J274" i="10" l="1"/>
  <c r="E299" i="20"/>
  <c r="F299" i="20" s="1"/>
  <c r="H299" i="20" s="1"/>
  <c r="D300" i="20" s="1"/>
  <c r="G293" i="10"/>
  <c r="E275" i="10"/>
  <c r="F275" i="10" s="1"/>
  <c r="H275" i="10" s="1"/>
  <c r="D276" i="10" s="1"/>
  <c r="J275" i="10" l="1"/>
  <c r="E300" i="20"/>
  <c r="F300" i="20" s="1"/>
  <c r="H300" i="20" s="1"/>
  <c r="D301" i="20" s="1"/>
  <c r="E276" i="10"/>
  <c r="F276" i="10" s="1"/>
  <c r="H276" i="10" s="1"/>
  <c r="D277" i="10" s="1"/>
  <c r="G294" i="10"/>
  <c r="J276" i="10" l="1"/>
  <c r="E301" i="20"/>
  <c r="F301" i="20" s="1"/>
  <c r="H301" i="20" s="1"/>
  <c r="D302" i="20" s="1"/>
  <c r="G295" i="10"/>
  <c r="E277" i="10"/>
  <c r="F277" i="10" s="1"/>
  <c r="H277" i="10" s="1"/>
  <c r="D278" i="10" s="1"/>
  <c r="J277" i="10" l="1"/>
  <c r="E302" i="20"/>
  <c r="F302" i="20" s="1"/>
  <c r="H302" i="20" s="1"/>
  <c r="D303" i="20" s="1"/>
  <c r="E278" i="10"/>
  <c r="F278" i="10" s="1"/>
  <c r="H278" i="10" s="1"/>
  <c r="D279" i="10" s="1"/>
  <c r="G296" i="10"/>
  <c r="J278" i="10" l="1"/>
  <c r="E303" i="20"/>
  <c r="F303" i="20" s="1"/>
  <c r="H303" i="20" s="1"/>
  <c r="D304" i="20" s="1"/>
  <c r="G297" i="10"/>
  <c r="E279" i="10"/>
  <c r="F279" i="10" s="1"/>
  <c r="H279" i="10" s="1"/>
  <c r="D280" i="10" s="1"/>
  <c r="J279" i="10" l="1"/>
  <c r="E304" i="20"/>
  <c r="F304" i="20" s="1"/>
  <c r="H304" i="20" s="1"/>
  <c r="D305" i="20" s="1"/>
  <c r="E280" i="10"/>
  <c r="F280" i="10" s="1"/>
  <c r="H280" i="10" s="1"/>
  <c r="D281" i="10" s="1"/>
  <c r="G298" i="10"/>
  <c r="J280" i="10" l="1"/>
  <c r="E305" i="20"/>
  <c r="F305" i="20" s="1"/>
  <c r="H305" i="20" s="1"/>
  <c r="D306" i="20" s="1"/>
  <c r="G299" i="10"/>
  <c r="E281" i="10"/>
  <c r="F281" i="10" s="1"/>
  <c r="H281" i="10" s="1"/>
  <c r="D282" i="10" s="1"/>
  <c r="J281" i="10" l="1"/>
  <c r="E306" i="20"/>
  <c r="F306" i="20" s="1"/>
  <c r="H306" i="20" s="1"/>
  <c r="D307" i="20" s="1"/>
  <c r="E282" i="10"/>
  <c r="F282" i="10" s="1"/>
  <c r="H282" i="10" s="1"/>
  <c r="D283" i="10" s="1"/>
  <c r="G300" i="10"/>
  <c r="J282" i="10" l="1"/>
  <c r="E307" i="20"/>
  <c r="F307" i="20" s="1"/>
  <c r="H307" i="20" s="1"/>
  <c r="D308" i="20" s="1"/>
  <c r="G301" i="10"/>
  <c r="E283" i="10"/>
  <c r="F283" i="10" s="1"/>
  <c r="H283" i="10" s="1"/>
  <c r="D284" i="10" s="1"/>
  <c r="J283" i="10" l="1"/>
  <c r="E308" i="20"/>
  <c r="F308" i="20" s="1"/>
  <c r="H308" i="20" s="1"/>
  <c r="D309" i="20" s="1"/>
  <c r="E284" i="10"/>
  <c r="F284" i="10" s="1"/>
  <c r="H284" i="10" s="1"/>
  <c r="D285" i="10" s="1"/>
  <c r="G302" i="10"/>
  <c r="J284" i="10" l="1"/>
  <c r="E309" i="20"/>
  <c r="F309" i="20" s="1"/>
  <c r="H309" i="20" s="1"/>
  <c r="D310" i="20" s="1"/>
  <c r="G303" i="10"/>
  <c r="E285" i="10"/>
  <c r="F285" i="10" s="1"/>
  <c r="H285" i="10" s="1"/>
  <c r="D286" i="10" s="1"/>
  <c r="J285" i="10" l="1"/>
  <c r="E310" i="20"/>
  <c r="F310" i="20" s="1"/>
  <c r="H310" i="20" s="1"/>
  <c r="D311" i="20" s="1"/>
  <c r="E286" i="10"/>
  <c r="F286" i="10" s="1"/>
  <c r="H286" i="10" s="1"/>
  <c r="D287" i="10" s="1"/>
  <c r="G304" i="10"/>
  <c r="J286" i="10" l="1"/>
  <c r="E311" i="20"/>
  <c r="F311" i="20" s="1"/>
  <c r="H311" i="20" s="1"/>
  <c r="D312" i="20" s="1"/>
  <c r="G305" i="10"/>
  <c r="E287" i="10"/>
  <c r="F287" i="10" s="1"/>
  <c r="H287" i="10" s="1"/>
  <c r="D288" i="10" s="1"/>
  <c r="J287" i="10" l="1"/>
  <c r="E312" i="20"/>
  <c r="F312" i="20" s="1"/>
  <c r="H312" i="20" s="1"/>
  <c r="D313" i="20" s="1"/>
  <c r="E288" i="10"/>
  <c r="F288" i="10" s="1"/>
  <c r="H288" i="10" s="1"/>
  <c r="D289" i="10" s="1"/>
  <c r="G306" i="10"/>
  <c r="J288" i="10" l="1"/>
  <c r="E313" i="20"/>
  <c r="F313" i="20" s="1"/>
  <c r="H313" i="20" s="1"/>
  <c r="D314" i="20" s="1"/>
  <c r="G307" i="10"/>
  <c r="E289" i="10"/>
  <c r="F289" i="10" s="1"/>
  <c r="H289" i="10" s="1"/>
  <c r="D290" i="10" s="1"/>
  <c r="J289" i="10" l="1"/>
  <c r="E314" i="20"/>
  <c r="F314" i="20" s="1"/>
  <c r="H314" i="20" s="1"/>
  <c r="D315" i="20" s="1"/>
  <c r="E290" i="10"/>
  <c r="F290" i="10" s="1"/>
  <c r="H290" i="10" s="1"/>
  <c r="D291" i="10" s="1"/>
  <c r="G308" i="10"/>
  <c r="J290" i="10" l="1"/>
  <c r="E315" i="20"/>
  <c r="F315" i="20" s="1"/>
  <c r="H315" i="20" s="1"/>
  <c r="D316" i="20" s="1"/>
  <c r="G309" i="10"/>
  <c r="E291" i="10"/>
  <c r="F291" i="10" s="1"/>
  <c r="H291" i="10" s="1"/>
  <c r="D292" i="10" s="1"/>
  <c r="J291" i="10" l="1"/>
  <c r="E316" i="20"/>
  <c r="F316" i="20" s="1"/>
  <c r="H316" i="20" s="1"/>
  <c r="D317" i="20" s="1"/>
  <c r="E292" i="10"/>
  <c r="F292" i="10" s="1"/>
  <c r="H292" i="10" s="1"/>
  <c r="D293" i="10" s="1"/>
  <c r="G310" i="10"/>
  <c r="J292" i="10" l="1"/>
  <c r="E317" i="20"/>
  <c r="F317" i="20" s="1"/>
  <c r="H317" i="20" s="1"/>
  <c r="D318" i="20" s="1"/>
  <c r="G311" i="10"/>
  <c r="E293" i="10"/>
  <c r="F293" i="10" s="1"/>
  <c r="H293" i="10" s="1"/>
  <c r="D294" i="10" s="1"/>
  <c r="J293" i="10" l="1"/>
  <c r="E318" i="20"/>
  <c r="F318" i="20" s="1"/>
  <c r="H318" i="20" s="1"/>
  <c r="D319" i="20" s="1"/>
  <c r="E294" i="10"/>
  <c r="F294" i="10" s="1"/>
  <c r="H294" i="10" s="1"/>
  <c r="D295" i="10" s="1"/>
  <c r="G312" i="10"/>
  <c r="J294" i="10" l="1"/>
  <c r="E319" i="20"/>
  <c r="F319" i="20" s="1"/>
  <c r="H319" i="20" s="1"/>
  <c r="D320" i="20" s="1"/>
  <c r="G313" i="10"/>
  <c r="E295" i="10"/>
  <c r="F295" i="10" s="1"/>
  <c r="H295" i="10" s="1"/>
  <c r="D296" i="10" s="1"/>
  <c r="J295" i="10" l="1"/>
  <c r="E320" i="20"/>
  <c r="F320" i="20" s="1"/>
  <c r="H320" i="20" s="1"/>
  <c r="D321" i="20" s="1"/>
  <c r="E296" i="10"/>
  <c r="F296" i="10" s="1"/>
  <c r="H296" i="10" s="1"/>
  <c r="D297" i="10" s="1"/>
  <c r="G314" i="10"/>
  <c r="J296" i="10" l="1"/>
  <c r="E321" i="20"/>
  <c r="F321" i="20" s="1"/>
  <c r="H321" i="20" s="1"/>
  <c r="D322" i="20" s="1"/>
  <c r="G315" i="10"/>
  <c r="E297" i="10"/>
  <c r="F297" i="10" s="1"/>
  <c r="H297" i="10" s="1"/>
  <c r="D298" i="10" s="1"/>
  <c r="J297" i="10" l="1"/>
  <c r="E322" i="20"/>
  <c r="F322" i="20" s="1"/>
  <c r="H322" i="20" s="1"/>
  <c r="D323" i="20" s="1"/>
  <c r="E298" i="10"/>
  <c r="F298" i="10" s="1"/>
  <c r="H298" i="10" s="1"/>
  <c r="D299" i="10" s="1"/>
  <c r="G316" i="10"/>
  <c r="J298" i="10" l="1"/>
  <c r="E323" i="20"/>
  <c r="F323" i="20" s="1"/>
  <c r="H323" i="20" s="1"/>
  <c r="D324" i="20" s="1"/>
  <c r="G317" i="10"/>
  <c r="E299" i="10"/>
  <c r="F299" i="10" s="1"/>
  <c r="H299" i="10" s="1"/>
  <c r="D300" i="10" s="1"/>
  <c r="J299" i="10" l="1"/>
  <c r="E324" i="20"/>
  <c r="F324" i="20" s="1"/>
  <c r="H324" i="20" s="1"/>
  <c r="D325" i="20" s="1"/>
  <c r="E300" i="10"/>
  <c r="F300" i="10" s="1"/>
  <c r="H300" i="10" s="1"/>
  <c r="D301" i="10" s="1"/>
  <c r="G318" i="10"/>
  <c r="J300" i="10" l="1"/>
  <c r="E325" i="20"/>
  <c r="F325" i="20" s="1"/>
  <c r="H325" i="20" s="1"/>
  <c r="D326" i="20" s="1"/>
  <c r="G319" i="10"/>
  <c r="E301" i="10"/>
  <c r="F301" i="10" s="1"/>
  <c r="H301" i="10" s="1"/>
  <c r="D302" i="10" s="1"/>
  <c r="J301" i="10" l="1"/>
  <c r="E326" i="20"/>
  <c r="F326" i="20" s="1"/>
  <c r="H326" i="20" s="1"/>
  <c r="D327" i="20" s="1"/>
  <c r="E302" i="10"/>
  <c r="F302" i="10" s="1"/>
  <c r="H302" i="10" s="1"/>
  <c r="D303" i="10" s="1"/>
  <c r="G320" i="10"/>
  <c r="J302" i="10" l="1"/>
  <c r="E327" i="20"/>
  <c r="F327" i="20" s="1"/>
  <c r="H327" i="20" s="1"/>
  <c r="D328" i="20" s="1"/>
  <c r="G321" i="10"/>
  <c r="E303" i="10"/>
  <c r="F303" i="10" s="1"/>
  <c r="H303" i="10" s="1"/>
  <c r="D304" i="10" s="1"/>
  <c r="J303" i="10" l="1"/>
  <c r="E328" i="20"/>
  <c r="F328" i="20" s="1"/>
  <c r="H328" i="20" s="1"/>
  <c r="D329" i="20" s="1"/>
  <c r="E304" i="10"/>
  <c r="F304" i="10" s="1"/>
  <c r="H304" i="10" s="1"/>
  <c r="D305" i="10" s="1"/>
  <c r="G322" i="10"/>
  <c r="J304" i="10" l="1"/>
  <c r="E329" i="20"/>
  <c r="F329" i="20" s="1"/>
  <c r="H329" i="20" s="1"/>
  <c r="D330" i="20" s="1"/>
  <c r="G323" i="10"/>
  <c r="E305" i="10"/>
  <c r="F305" i="10" s="1"/>
  <c r="H305" i="10" s="1"/>
  <c r="D306" i="10" s="1"/>
  <c r="J305" i="10" l="1"/>
  <c r="E330" i="20"/>
  <c r="F330" i="20" s="1"/>
  <c r="H330" i="20" s="1"/>
  <c r="D331" i="20" s="1"/>
  <c r="E306" i="10"/>
  <c r="F306" i="10" s="1"/>
  <c r="H306" i="10" s="1"/>
  <c r="D307" i="10" s="1"/>
  <c r="G324" i="10"/>
  <c r="J306" i="10" l="1"/>
  <c r="E331" i="20"/>
  <c r="F331" i="20" s="1"/>
  <c r="H331" i="20" s="1"/>
  <c r="D332" i="20" s="1"/>
  <c r="G325" i="10"/>
  <c r="E307" i="10"/>
  <c r="F307" i="10" s="1"/>
  <c r="H307" i="10" s="1"/>
  <c r="D308" i="10" s="1"/>
  <c r="J307" i="10" l="1"/>
  <c r="E332" i="20"/>
  <c r="F332" i="20" s="1"/>
  <c r="H332" i="20" s="1"/>
  <c r="D333" i="20" s="1"/>
  <c r="E308" i="10"/>
  <c r="F308" i="10" s="1"/>
  <c r="H308" i="10" s="1"/>
  <c r="D309" i="10" s="1"/>
  <c r="G326" i="10"/>
  <c r="J308" i="10" l="1"/>
  <c r="E333" i="20"/>
  <c r="F333" i="20" s="1"/>
  <c r="H333" i="20" s="1"/>
  <c r="D334" i="20" s="1"/>
  <c r="E309" i="10"/>
  <c r="F309" i="10" s="1"/>
  <c r="H309" i="10" s="1"/>
  <c r="D310" i="10" s="1"/>
  <c r="G327" i="10"/>
  <c r="J309" i="10" l="1"/>
  <c r="E334" i="20"/>
  <c r="F334" i="20" s="1"/>
  <c r="H334" i="20" s="1"/>
  <c r="D335" i="20" s="1"/>
  <c r="G328" i="10"/>
  <c r="E310" i="10"/>
  <c r="F310" i="10" s="1"/>
  <c r="H310" i="10" s="1"/>
  <c r="D311" i="10" s="1"/>
  <c r="J310" i="10" l="1"/>
  <c r="E335" i="20"/>
  <c r="F335" i="20" s="1"/>
  <c r="H335" i="20" s="1"/>
  <c r="D336" i="20" s="1"/>
  <c r="E311" i="10"/>
  <c r="F311" i="10" s="1"/>
  <c r="H311" i="10" s="1"/>
  <c r="D312" i="10" s="1"/>
  <c r="G329" i="10"/>
  <c r="J311" i="10" l="1"/>
  <c r="E336" i="20"/>
  <c r="F336" i="20" s="1"/>
  <c r="H336" i="20" s="1"/>
  <c r="D337" i="20" s="1"/>
  <c r="G330" i="10"/>
  <c r="E312" i="10"/>
  <c r="F312" i="10" s="1"/>
  <c r="H312" i="10" s="1"/>
  <c r="D313" i="10" s="1"/>
  <c r="J312" i="10" l="1"/>
  <c r="E337" i="20"/>
  <c r="F337" i="20" s="1"/>
  <c r="H337" i="20" s="1"/>
  <c r="D338" i="20" s="1"/>
  <c r="E313" i="10"/>
  <c r="F313" i="10" s="1"/>
  <c r="H313" i="10" s="1"/>
  <c r="D314" i="10" s="1"/>
  <c r="G331" i="10"/>
  <c r="J313" i="10" l="1"/>
  <c r="E338" i="20"/>
  <c r="F338" i="20" s="1"/>
  <c r="H338" i="20" s="1"/>
  <c r="D339" i="20" s="1"/>
  <c r="G332" i="10"/>
  <c r="E314" i="10"/>
  <c r="F314" i="10" s="1"/>
  <c r="H314" i="10" s="1"/>
  <c r="D315" i="10" s="1"/>
  <c r="J314" i="10" l="1"/>
  <c r="E339" i="20"/>
  <c r="F339" i="20" s="1"/>
  <c r="H339" i="20" s="1"/>
  <c r="D340" i="20" s="1"/>
  <c r="E315" i="10"/>
  <c r="F315" i="10" s="1"/>
  <c r="H315" i="10" s="1"/>
  <c r="D316" i="10" s="1"/>
  <c r="G333" i="10"/>
  <c r="J315" i="10" l="1"/>
  <c r="E340" i="20"/>
  <c r="F340" i="20" s="1"/>
  <c r="H340" i="20" s="1"/>
  <c r="D341" i="20" s="1"/>
  <c r="G334" i="10"/>
  <c r="E316" i="10"/>
  <c r="F316" i="10" s="1"/>
  <c r="H316" i="10" s="1"/>
  <c r="D317" i="10" s="1"/>
  <c r="J316" i="10" l="1"/>
  <c r="E341" i="20"/>
  <c r="F341" i="20" s="1"/>
  <c r="H341" i="20" s="1"/>
  <c r="D342" i="20" s="1"/>
  <c r="E317" i="10"/>
  <c r="F317" i="10" s="1"/>
  <c r="H317" i="10" s="1"/>
  <c r="D318" i="10" s="1"/>
  <c r="G335" i="10"/>
  <c r="J317" i="10" l="1"/>
  <c r="E342" i="20"/>
  <c r="F342" i="20" s="1"/>
  <c r="H342" i="20" s="1"/>
  <c r="D343" i="20" s="1"/>
  <c r="G336" i="10"/>
  <c r="E318" i="10"/>
  <c r="F318" i="10" s="1"/>
  <c r="H318" i="10" s="1"/>
  <c r="D319" i="10" s="1"/>
  <c r="J318" i="10" l="1"/>
  <c r="E343" i="20"/>
  <c r="F343" i="20" s="1"/>
  <c r="H343" i="20" s="1"/>
  <c r="D344" i="20" s="1"/>
  <c r="E319" i="10"/>
  <c r="F319" i="10" s="1"/>
  <c r="H319" i="10" s="1"/>
  <c r="D320" i="10" s="1"/>
  <c r="G337" i="10"/>
  <c r="J319" i="10" l="1"/>
  <c r="E344" i="20"/>
  <c r="F344" i="20" s="1"/>
  <c r="H344" i="20" s="1"/>
  <c r="D345" i="20" s="1"/>
  <c r="G338" i="10"/>
  <c r="E320" i="10"/>
  <c r="F320" i="10" s="1"/>
  <c r="H320" i="10" s="1"/>
  <c r="D321" i="10" s="1"/>
  <c r="J320" i="10" l="1"/>
  <c r="E345" i="20"/>
  <c r="F345" i="20" s="1"/>
  <c r="H345" i="20" s="1"/>
  <c r="D346" i="20" s="1"/>
  <c r="E321" i="10"/>
  <c r="F321" i="10" s="1"/>
  <c r="H321" i="10" s="1"/>
  <c r="D322" i="10" s="1"/>
  <c r="G339" i="10"/>
  <c r="J321" i="10" l="1"/>
  <c r="E346" i="20"/>
  <c r="F346" i="20" s="1"/>
  <c r="H346" i="20" s="1"/>
  <c r="D347" i="20" s="1"/>
  <c r="G340" i="10"/>
  <c r="E322" i="10"/>
  <c r="F322" i="10" s="1"/>
  <c r="H322" i="10" s="1"/>
  <c r="D323" i="10" s="1"/>
  <c r="J322" i="10" l="1"/>
  <c r="E347" i="20"/>
  <c r="F347" i="20" s="1"/>
  <c r="H347" i="20" s="1"/>
  <c r="D348" i="20" s="1"/>
  <c r="E323" i="10"/>
  <c r="F323" i="10" s="1"/>
  <c r="H323" i="10" s="1"/>
  <c r="D324" i="10" s="1"/>
  <c r="G341" i="10"/>
  <c r="J323" i="10" l="1"/>
  <c r="E348" i="20"/>
  <c r="F348" i="20" s="1"/>
  <c r="H348" i="20" s="1"/>
  <c r="D349" i="20" s="1"/>
  <c r="G342" i="10"/>
  <c r="E324" i="10"/>
  <c r="F324" i="10" s="1"/>
  <c r="H324" i="10" s="1"/>
  <c r="D325" i="10" s="1"/>
  <c r="J324" i="10" l="1"/>
  <c r="E349" i="20"/>
  <c r="F349" i="20" s="1"/>
  <c r="H349" i="20" s="1"/>
  <c r="D350" i="20" s="1"/>
  <c r="E325" i="10"/>
  <c r="F325" i="10" s="1"/>
  <c r="H325" i="10" s="1"/>
  <c r="D326" i="10" s="1"/>
  <c r="G343" i="10"/>
  <c r="J325" i="10" l="1"/>
  <c r="E350" i="20"/>
  <c r="F350" i="20" s="1"/>
  <c r="H350" i="20" s="1"/>
  <c r="D351" i="20" s="1"/>
  <c r="G344" i="10"/>
  <c r="E326" i="10"/>
  <c r="F326" i="10" s="1"/>
  <c r="H326" i="10" s="1"/>
  <c r="D327" i="10" s="1"/>
  <c r="J326" i="10" l="1"/>
  <c r="E351" i="20"/>
  <c r="F351" i="20" s="1"/>
  <c r="H351" i="20" s="1"/>
  <c r="D352" i="20" s="1"/>
  <c r="E327" i="10"/>
  <c r="F327" i="10" s="1"/>
  <c r="H327" i="10" s="1"/>
  <c r="D328" i="10" s="1"/>
  <c r="G345" i="10"/>
  <c r="J327" i="10" l="1"/>
  <c r="E352" i="20"/>
  <c r="F352" i="20" s="1"/>
  <c r="H352" i="20" s="1"/>
  <c r="D353" i="20" s="1"/>
  <c r="G346" i="10"/>
  <c r="E328" i="10"/>
  <c r="F328" i="10" s="1"/>
  <c r="H328" i="10" s="1"/>
  <c r="D329" i="10" s="1"/>
  <c r="J328" i="10" l="1"/>
  <c r="E353" i="20"/>
  <c r="F353" i="20" s="1"/>
  <c r="H353" i="20" s="1"/>
  <c r="D354" i="20" s="1"/>
  <c r="E329" i="10"/>
  <c r="F329" i="10" s="1"/>
  <c r="H329" i="10" s="1"/>
  <c r="D330" i="10" s="1"/>
  <c r="G347" i="10"/>
  <c r="J329" i="10" l="1"/>
  <c r="E354" i="20"/>
  <c r="F354" i="20" s="1"/>
  <c r="H354" i="20" s="1"/>
  <c r="D355" i="20" s="1"/>
  <c r="G348" i="10"/>
  <c r="E330" i="10"/>
  <c r="F330" i="10" s="1"/>
  <c r="H330" i="10" s="1"/>
  <c r="D331" i="10" s="1"/>
  <c r="J330" i="10" l="1"/>
  <c r="E355" i="20"/>
  <c r="F355" i="20" s="1"/>
  <c r="H355" i="20" s="1"/>
  <c r="D356" i="20" s="1"/>
  <c r="E331" i="10"/>
  <c r="F331" i="10" s="1"/>
  <c r="H331" i="10" s="1"/>
  <c r="D332" i="10" s="1"/>
  <c r="G349" i="10"/>
  <c r="J331" i="10" l="1"/>
  <c r="E356" i="20"/>
  <c r="F356" i="20" s="1"/>
  <c r="H356" i="20" s="1"/>
  <c r="D357" i="20" s="1"/>
  <c r="G350" i="10"/>
  <c r="E332" i="10"/>
  <c r="F332" i="10" s="1"/>
  <c r="H332" i="10" s="1"/>
  <c r="D333" i="10" s="1"/>
  <c r="J332" i="10" l="1"/>
  <c r="E357" i="20"/>
  <c r="F357" i="20" s="1"/>
  <c r="H357" i="20" s="1"/>
  <c r="D358" i="20" s="1"/>
  <c r="E333" i="10"/>
  <c r="F333" i="10" s="1"/>
  <c r="H333" i="10" s="1"/>
  <c r="D334" i="10" s="1"/>
  <c r="G351" i="10"/>
  <c r="J333" i="10" l="1"/>
  <c r="E358" i="20"/>
  <c r="F358" i="20" s="1"/>
  <c r="H358" i="20" s="1"/>
  <c r="D359" i="20" s="1"/>
  <c r="G352" i="10"/>
  <c r="E334" i="10"/>
  <c r="F334" i="10" s="1"/>
  <c r="H334" i="10" s="1"/>
  <c r="D335" i="10" s="1"/>
  <c r="J334" i="10" l="1"/>
  <c r="E359" i="20"/>
  <c r="F359" i="20" s="1"/>
  <c r="H359" i="20" s="1"/>
  <c r="D360" i="20" s="1"/>
  <c r="E335" i="10"/>
  <c r="F335" i="10" s="1"/>
  <c r="H335" i="10" s="1"/>
  <c r="D336" i="10" s="1"/>
  <c r="G353" i="10"/>
  <c r="J335" i="10" l="1"/>
  <c r="E360" i="20"/>
  <c r="F360" i="20" s="1"/>
  <c r="H360" i="20" s="1"/>
  <c r="D361" i="20" s="1"/>
  <c r="G354" i="10"/>
  <c r="E336" i="10"/>
  <c r="F336" i="10" s="1"/>
  <c r="H336" i="10" s="1"/>
  <c r="D337" i="10" s="1"/>
  <c r="J336" i="10" l="1"/>
  <c r="E361" i="20"/>
  <c r="F361" i="20" s="1"/>
  <c r="H361" i="20" s="1"/>
  <c r="D362" i="20" s="1"/>
  <c r="E337" i="10"/>
  <c r="F337" i="10" s="1"/>
  <c r="H337" i="10" s="1"/>
  <c r="D338" i="10" s="1"/>
  <c r="G355" i="10"/>
  <c r="J337" i="10" l="1"/>
  <c r="E362" i="20"/>
  <c r="F362" i="20" s="1"/>
  <c r="H362" i="20" s="1"/>
  <c r="D363" i="20" s="1"/>
  <c r="G356" i="10"/>
  <c r="E338" i="10"/>
  <c r="F338" i="10" s="1"/>
  <c r="H338" i="10" s="1"/>
  <c r="D339" i="10" s="1"/>
  <c r="J338" i="10" l="1"/>
  <c r="E363" i="20"/>
  <c r="F363" i="20" s="1"/>
  <c r="H363" i="20" s="1"/>
  <c r="D364" i="20" s="1"/>
  <c r="E339" i="10"/>
  <c r="F339" i="10" s="1"/>
  <c r="H339" i="10" s="1"/>
  <c r="D340" i="10" s="1"/>
  <c r="G357" i="10"/>
  <c r="J339" i="10" l="1"/>
  <c r="E364" i="20"/>
  <c r="F364" i="20" s="1"/>
  <c r="H364" i="20" s="1"/>
  <c r="D365" i="20" s="1"/>
  <c r="G358" i="10"/>
  <c r="E340" i="10"/>
  <c r="F340" i="10" s="1"/>
  <c r="H340" i="10" s="1"/>
  <c r="D341" i="10" s="1"/>
  <c r="J340" i="10" l="1"/>
  <c r="E365" i="20"/>
  <c r="F365" i="20" s="1"/>
  <c r="H365" i="20" s="1"/>
  <c r="D366" i="20" s="1"/>
  <c r="E341" i="10"/>
  <c r="F341" i="10" s="1"/>
  <c r="H341" i="10" s="1"/>
  <c r="D342" i="10" s="1"/>
  <c r="G359" i="10"/>
  <c r="J341" i="10" l="1"/>
  <c r="E366" i="20"/>
  <c r="F366" i="20" s="1"/>
  <c r="H366" i="20" s="1"/>
  <c r="D367" i="20" s="1"/>
  <c r="G360" i="10"/>
  <c r="E342" i="10"/>
  <c r="F342" i="10" s="1"/>
  <c r="H342" i="10" s="1"/>
  <c r="D343" i="10" s="1"/>
  <c r="J342" i="10" l="1"/>
  <c r="E367" i="20"/>
  <c r="F367" i="20" s="1"/>
  <c r="H367" i="20" s="1"/>
  <c r="D368" i="20" s="1"/>
  <c r="E343" i="10"/>
  <c r="F343" i="10" s="1"/>
  <c r="H343" i="10" s="1"/>
  <c r="D344" i="10" s="1"/>
  <c r="G361" i="10"/>
  <c r="J343" i="10" l="1"/>
  <c r="E368" i="20"/>
  <c r="F368" i="20" s="1"/>
  <c r="H368" i="20" s="1"/>
  <c r="D369" i="20" s="1"/>
  <c r="G362" i="10"/>
  <c r="E344" i="10"/>
  <c r="F344" i="10" s="1"/>
  <c r="H344" i="10" s="1"/>
  <c r="D345" i="10" s="1"/>
  <c r="J344" i="10" l="1"/>
  <c r="E369" i="20"/>
  <c r="F369" i="20" s="1"/>
  <c r="H369" i="20" s="1"/>
  <c r="D370" i="20" s="1"/>
  <c r="E345" i="10"/>
  <c r="F345" i="10" s="1"/>
  <c r="H345" i="10" s="1"/>
  <c r="D346" i="10" s="1"/>
  <c r="G363" i="10"/>
  <c r="J345" i="10" l="1"/>
  <c r="E370" i="20"/>
  <c r="F370" i="20" s="1"/>
  <c r="H370" i="20" s="1"/>
  <c r="D371" i="20" s="1"/>
  <c r="G364" i="10"/>
  <c r="E346" i="10"/>
  <c r="F346" i="10" s="1"/>
  <c r="H346" i="10" s="1"/>
  <c r="D347" i="10" s="1"/>
  <c r="J346" i="10" l="1"/>
  <c r="E371" i="20"/>
  <c r="F371" i="20" s="1"/>
  <c r="H371" i="20" s="1"/>
  <c r="D372" i="20" s="1"/>
  <c r="E347" i="10"/>
  <c r="F347" i="10" s="1"/>
  <c r="H347" i="10" s="1"/>
  <c r="D348" i="10" s="1"/>
  <c r="G365" i="10"/>
  <c r="J347" i="10" l="1"/>
  <c r="E372" i="20"/>
  <c r="F372" i="20" s="1"/>
  <c r="H372" i="20" s="1"/>
  <c r="D373" i="20" s="1"/>
  <c r="G366" i="10"/>
  <c r="E348" i="10"/>
  <c r="F348" i="10" s="1"/>
  <c r="H348" i="10" s="1"/>
  <c r="D349" i="10" s="1"/>
  <c r="J348" i="10" l="1"/>
  <c r="E373" i="20"/>
  <c r="F373" i="20" s="1"/>
  <c r="H373" i="20" s="1"/>
  <c r="D374" i="20" s="1"/>
  <c r="E349" i="10"/>
  <c r="F349" i="10" s="1"/>
  <c r="H349" i="10" s="1"/>
  <c r="D350" i="10" s="1"/>
  <c r="G367" i="10"/>
  <c r="J349" i="10" l="1"/>
  <c r="E374" i="20"/>
  <c r="F374" i="20" s="1"/>
  <c r="H374" i="20" s="1"/>
  <c r="D375" i="20" s="1"/>
  <c r="G368" i="10"/>
  <c r="E350" i="10"/>
  <c r="F350" i="10" s="1"/>
  <c r="H350" i="10" s="1"/>
  <c r="D351" i="10" s="1"/>
  <c r="J350" i="10" l="1"/>
  <c r="E375" i="20"/>
  <c r="F375" i="20" s="1"/>
  <c r="H375" i="20" s="1"/>
  <c r="D376" i="20" s="1"/>
  <c r="E351" i="10"/>
  <c r="F351" i="10" s="1"/>
  <c r="H351" i="10" s="1"/>
  <c r="D352" i="10" s="1"/>
  <c r="G369" i="10"/>
  <c r="J351" i="10" l="1"/>
  <c r="E376" i="20"/>
  <c r="F376" i="20" s="1"/>
  <c r="H376" i="20" s="1"/>
  <c r="D377" i="20" s="1"/>
  <c r="G370" i="10"/>
  <c r="E352" i="10"/>
  <c r="F352" i="10" s="1"/>
  <c r="H352" i="10" s="1"/>
  <c r="D353" i="10" s="1"/>
  <c r="J352" i="10" l="1"/>
  <c r="E377" i="20"/>
  <c r="F377" i="20" s="1"/>
  <c r="H377" i="20" s="1"/>
  <c r="D378" i="20" s="1"/>
  <c r="E353" i="10"/>
  <c r="F353" i="10" s="1"/>
  <c r="H353" i="10" s="1"/>
  <c r="D354" i="10" s="1"/>
  <c r="G371" i="10"/>
  <c r="J353" i="10" l="1"/>
  <c r="E378" i="20"/>
  <c r="F378" i="20" s="1"/>
  <c r="H378" i="20" s="1"/>
  <c r="D379" i="20" s="1"/>
  <c r="G372" i="10"/>
  <c r="E354" i="10"/>
  <c r="F354" i="10" s="1"/>
  <c r="H354" i="10" s="1"/>
  <c r="D355" i="10" s="1"/>
  <c r="J354" i="10" l="1"/>
  <c r="E379" i="20"/>
  <c r="F379" i="20" s="1"/>
  <c r="H379" i="20" s="1"/>
  <c r="D380" i="20" s="1"/>
  <c r="E355" i="10"/>
  <c r="F355" i="10" s="1"/>
  <c r="H355" i="10" s="1"/>
  <c r="D356" i="10" s="1"/>
  <c r="G373" i="10"/>
  <c r="J355" i="10" l="1"/>
  <c r="E380" i="20"/>
  <c r="F380" i="20" s="1"/>
  <c r="H380" i="20" s="1"/>
  <c r="D381" i="20" s="1"/>
  <c r="G374" i="10"/>
  <c r="E356" i="10"/>
  <c r="F356" i="10" s="1"/>
  <c r="H356" i="10" s="1"/>
  <c r="D357" i="10" s="1"/>
  <c r="J356" i="10" l="1"/>
  <c r="E381" i="20"/>
  <c r="F381" i="20" s="1"/>
  <c r="H381" i="20" s="1"/>
  <c r="D382" i="20" s="1"/>
  <c r="E357" i="10"/>
  <c r="F357" i="10" s="1"/>
  <c r="H357" i="10" s="1"/>
  <c r="D358" i="10" s="1"/>
  <c r="G375" i="10"/>
  <c r="J357" i="10" l="1"/>
  <c r="E382" i="20"/>
  <c r="F382" i="20" s="1"/>
  <c r="H382" i="20" s="1"/>
  <c r="D383" i="20" s="1"/>
  <c r="G376" i="10"/>
  <c r="E358" i="10"/>
  <c r="F358" i="10" s="1"/>
  <c r="H358" i="10" s="1"/>
  <c r="D359" i="10" s="1"/>
  <c r="J358" i="10" l="1"/>
  <c r="E383" i="20"/>
  <c r="F383" i="20" s="1"/>
  <c r="H383" i="20" s="1"/>
  <c r="D384" i="20" s="1"/>
  <c r="E359" i="10"/>
  <c r="F359" i="10" s="1"/>
  <c r="H359" i="10" s="1"/>
  <c r="D360" i="10" s="1"/>
  <c r="G377" i="10"/>
  <c r="J359" i="10" l="1"/>
  <c r="E384" i="20"/>
  <c r="F384" i="20" s="1"/>
  <c r="H384" i="20" s="1"/>
  <c r="D385" i="20" s="1"/>
  <c r="G378" i="10"/>
  <c r="E360" i="10"/>
  <c r="F360" i="10" s="1"/>
  <c r="H360" i="10" s="1"/>
  <c r="D361" i="10" s="1"/>
  <c r="J360" i="10" l="1"/>
  <c r="E385" i="20"/>
  <c r="F385" i="20" s="1"/>
  <c r="H385" i="20" s="1"/>
  <c r="D386" i="20" s="1"/>
  <c r="E361" i="10"/>
  <c r="F361" i="10" s="1"/>
  <c r="H361" i="10" s="1"/>
  <c r="D362" i="10" s="1"/>
  <c r="G379" i="10"/>
  <c r="J361" i="10" l="1"/>
  <c r="E386" i="20"/>
  <c r="F386" i="20" s="1"/>
  <c r="H386" i="20" s="1"/>
  <c r="D387" i="20" s="1"/>
  <c r="G380" i="10"/>
  <c r="E362" i="10"/>
  <c r="F362" i="10" s="1"/>
  <c r="H362" i="10" s="1"/>
  <c r="D363" i="10" s="1"/>
  <c r="J362" i="10" l="1"/>
  <c r="E387" i="20"/>
  <c r="F387" i="20" s="1"/>
  <c r="H387" i="20" s="1"/>
  <c r="D388" i="20" s="1"/>
  <c r="E363" i="10"/>
  <c r="F363" i="10" s="1"/>
  <c r="H363" i="10" s="1"/>
  <c r="D364" i="10" s="1"/>
  <c r="G381" i="10"/>
  <c r="J363" i="10" l="1"/>
  <c r="E388" i="20"/>
  <c r="F388" i="20" s="1"/>
  <c r="H388" i="20" s="1"/>
  <c r="D389" i="20" s="1"/>
  <c r="G382" i="10"/>
  <c r="E364" i="10"/>
  <c r="F364" i="10" s="1"/>
  <c r="H364" i="10" s="1"/>
  <c r="D365" i="10" s="1"/>
  <c r="J364" i="10" l="1"/>
  <c r="E389" i="20"/>
  <c r="F389" i="20" s="1"/>
  <c r="H389" i="20" s="1"/>
  <c r="D390" i="20" s="1"/>
  <c r="E365" i="10"/>
  <c r="F365" i="10" s="1"/>
  <c r="H365" i="10" s="1"/>
  <c r="D366" i="10" s="1"/>
  <c r="G383" i="10"/>
  <c r="J365" i="10" l="1"/>
  <c r="E390" i="20"/>
  <c r="F390" i="20" s="1"/>
  <c r="H390" i="20" s="1"/>
  <c r="D391" i="20" s="1"/>
  <c r="G384" i="10"/>
  <c r="E366" i="10"/>
  <c r="F366" i="10" s="1"/>
  <c r="H366" i="10" s="1"/>
  <c r="D367" i="10" s="1"/>
  <c r="J366" i="10" l="1"/>
  <c r="E391" i="20"/>
  <c r="F391" i="20" s="1"/>
  <c r="H391" i="20" s="1"/>
  <c r="D392" i="20" s="1"/>
  <c r="E367" i="10"/>
  <c r="F367" i="10" s="1"/>
  <c r="H367" i="10" s="1"/>
  <c r="D368" i="10" s="1"/>
  <c r="G385" i="10"/>
  <c r="J367" i="10" l="1"/>
  <c r="E392" i="20"/>
  <c r="F392" i="20" s="1"/>
  <c r="H392" i="20" s="1"/>
  <c r="D393" i="20" s="1"/>
  <c r="G386" i="10"/>
  <c r="E368" i="10"/>
  <c r="F368" i="10" s="1"/>
  <c r="H368" i="10" s="1"/>
  <c r="D369" i="10" s="1"/>
  <c r="J368" i="10" l="1"/>
  <c r="E393" i="20"/>
  <c r="F393" i="20" s="1"/>
  <c r="H393" i="20" s="1"/>
  <c r="D394" i="20" s="1"/>
  <c r="E369" i="10"/>
  <c r="F369" i="10" s="1"/>
  <c r="H369" i="10" s="1"/>
  <c r="D370" i="10" s="1"/>
  <c r="G387" i="10"/>
  <c r="J369" i="10" l="1"/>
  <c r="E394" i="20"/>
  <c r="F394" i="20" s="1"/>
  <c r="H394" i="20" s="1"/>
  <c r="D395" i="20" s="1"/>
  <c r="G388" i="10"/>
  <c r="E370" i="10"/>
  <c r="F370" i="10" s="1"/>
  <c r="H370" i="10" s="1"/>
  <c r="D371" i="10" s="1"/>
  <c r="J370" i="10" l="1"/>
  <c r="E395" i="20"/>
  <c r="F395" i="20" s="1"/>
  <c r="H395" i="20" s="1"/>
  <c r="D396" i="20" s="1"/>
  <c r="E371" i="10"/>
  <c r="F371" i="10" s="1"/>
  <c r="H371" i="10" s="1"/>
  <c r="D372" i="10" s="1"/>
  <c r="G389" i="10"/>
  <c r="J371" i="10" l="1"/>
  <c r="E396" i="20"/>
  <c r="F396" i="20" s="1"/>
  <c r="H396" i="20" s="1"/>
  <c r="D397" i="20" s="1"/>
  <c r="G390" i="10"/>
  <c r="E372" i="10"/>
  <c r="F372" i="10" s="1"/>
  <c r="H372" i="10" s="1"/>
  <c r="D373" i="10" s="1"/>
  <c r="J372" i="10" l="1"/>
  <c r="E397" i="20"/>
  <c r="F397" i="20" s="1"/>
  <c r="H397" i="20" s="1"/>
  <c r="D398" i="20" s="1"/>
  <c r="E373" i="10"/>
  <c r="F373" i="10" s="1"/>
  <c r="H373" i="10" s="1"/>
  <c r="D374" i="10" s="1"/>
  <c r="G391" i="10"/>
  <c r="J373" i="10" l="1"/>
  <c r="E398" i="20"/>
  <c r="F398" i="20" s="1"/>
  <c r="H398" i="20" s="1"/>
  <c r="D399" i="20" s="1"/>
  <c r="G392" i="10"/>
  <c r="E374" i="10"/>
  <c r="F374" i="10" s="1"/>
  <c r="H374" i="10" s="1"/>
  <c r="D375" i="10" s="1"/>
  <c r="J374" i="10" l="1"/>
  <c r="E399" i="20"/>
  <c r="F399" i="20" s="1"/>
  <c r="H399" i="20" s="1"/>
  <c r="D400" i="20" s="1"/>
  <c r="E375" i="10"/>
  <c r="F375" i="10" s="1"/>
  <c r="H375" i="10" s="1"/>
  <c r="D376" i="10" s="1"/>
  <c r="G393" i="10"/>
  <c r="J375" i="10" l="1"/>
  <c r="E400" i="20"/>
  <c r="F400" i="20" s="1"/>
  <c r="H400" i="20" s="1"/>
  <c r="D401" i="20" s="1"/>
  <c r="G394" i="10"/>
  <c r="E376" i="10"/>
  <c r="F376" i="10" s="1"/>
  <c r="H376" i="10" s="1"/>
  <c r="D377" i="10" s="1"/>
  <c r="J376" i="10" l="1"/>
  <c r="E401" i="20"/>
  <c r="F401" i="20" s="1"/>
  <c r="H401" i="20" s="1"/>
  <c r="D402" i="20" s="1"/>
  <c r="E377" i="10"/>
  <c r="F377" i="10" s="1"/>
  <c r="H377" i="10" s="1"/>
  <c r="D378" i="10" s="1"/>
  <c r="G395" i="10"/>
  <c r="J377" i="10" l="1"/>
  <c r="E402" i="20"/>
  <c r="F402" i="20" s="1"/>
  <c r="H402" i="20" s="1"/>
  <c r="D403" i="20" s="1"/>
  <c r="G396" i="10"/>
  <c r="E378" i="10"/>
  <c r="F378" i="10" s="1"/>
  <c r="H378" i="10" s="1"/>
  <c r="D379" i="10" s="1"/>
  <c r="J378" i="10" l="1"/>
  <c r="E403" i="20"/>
  <c r="F403" i="20" s="1"/>
  <c r="H403" i="20" s="1"/>
  <c r="D404" i="20" s="1"/>
  <c r="E379" i="10"/>
  <c r="F379" i="10" s="1"/>
  <c r="H379" i="10" s="1"/>
  <c r="D380" i="10" s="1"/>
  <c r="G397" i="10"/>
  <c r="J379" i="10" l="1"/>
  <c r="E404" i="20"/>
  <c r="F404" i="20" s="1"/>
  <c r="H404" i="20" s="1"/>
  <c r="D405" i="20" s="1"/>
  <c r="G398" i="10"/>
  <c r="E380" i="10"/>
  <c r="F380" i="10" s="1"/>
  <c r="H380" i="10" s="1"/>
  <c r="D381" i="10" s="1"/>
  <c r="J380" i="10" l="1"/>
  <c r="E405" i="20"/>
  <c r="F405" i="20" s="1"/>
  <c r="H405" i="20" s="1"/>
  <c r="D406" i="20" s="1"/>
  <c r="E381" i="10"/>
  <c r="F381" i="10" s="1"/>
  <c r="H381" i="10" s="1"/>
  <c r="D382" i="10" s="1"/>
  <c r="G399" i="10"/>
  <c r="J381" i="10" l="1"/>
  <c r="E406" i="20"/>
  <c r="F406" i="20" s="1"/>
  <c r="H406" i="20" s="1"/>
  <c r="D407" i="20" s="1"/>
  <c r="G400" i="10"/>
  <c r="E382" i="10"/>
  <c r="F382" i="10" s="1"/>
  <c r="H382" i="10" s="1"/>
  <c r="D383" i="10" s="1"/>
  <c r="J382" i="10" l="1"/>
  <c r="E407" i="20"/>
  <c r="F407" i="20" s="1"/>
  <c r="H407" i="20" s="1"/>
  <c r="D408" i="20" s="1"/>
  <c r="E383" i="10"/>
  <c r="F383" i="10" s="1"/>
  <c r="H383" i="10" s="1"/>
  <c r="D384" i="10" s="1"/>
  <c r="G401" i="10"/>
  <c r="J383" i="10" l="1"/>
  <c r="E408" i="20"/>
  <c r="F408" i="20" s="1"/>
  <c r="H408" i="20" s="1"/>
  <c r="D409" i="20" s="1"/>
  <c r="G402" i="10"/>
  <c r="E384" i="10"/>
  <c r="F384" i="10" s="1"/>
  <c r="H384" i="10" s="1"/>
  <c r="D385" i="10" s="1"/>
  <c r="J384" i="10" l="1"/>
  <c r="E409" i="20"/>
  <c r="F409" i="20" s="1"/>
  <c r="H409" i="20" s="1"/>
  <c r="D410" i="20" s="1"/>
  <c r="E385" i="10"/>
  <c r="F385" i="10" s="1"/>
  <c r="H385" i="10" s="1"/>
  <c r="D386" i="10" s="1"/>
  <c r="G403" i="10"/>
  <c r="J385" i="10" l="1"/>
  <c r="E410" i="20"/>
  <c r="F410" i="20" s="1"/>
  <c r="H410" i="20" s="1"/>
  <c r="D411" i="20" s="1"/>
  <c r="G404" i="10"/>
  <c r="E386" i="10"/>
  <c r="F386" i="10" s="1"/>
  <c r="H386" i="10" s="1"/>
  <c r="D387" i="10" s="1"/>
  <c r="J386" i="10" l="1"/>
  <c r="E411" i="20"/>
  <c r="F411" i="20" s="1"/>
  <c r="H411" i="20" s="1"/>
  <c r="D412" i="20" s="1"/>
  <c r="E387" i="10"/>
  <c r="F387" i="10" s="1"/>
  <c r="H387" i="10" s="1"/>
  <c r="D388" i="10" s="1"/>
  <c r="G405" i="10"/>
  <c r="J387" i="10" l="1"/>
  <c r="E412" i="20"/>
  <c r="F412" i="20" s="1"/>
  <c r="H412" i="20" s="1"/>
  <c r="D413" i="20" s="1"/>
  <c r="G406" i="10"/>
  <c r="E388" i="10"/>
  <c r="F388" i="10" s="1"/>
  <c r="H388" i="10" s="1"/>
  <c r="D389" i="10" s="1"/>
  <c r="J388" i="10" l="1"/>
  <c r="E413" i="20"/>
  <c r="F413" i="20" s="1"/>
  <c r="H413" i="20" s="1"/>
  <c r="D414" i="20" s="1"/>
  <c r="E389" i="10"/>
  <c r="F389" i="10" s="1"/>
  <c r="H389" i="10" s="1"/>
  <c r="D390" i="10" s="1"/>
  <c r="G407" i="10"/>
  <c r="J389" i="10" l="1"/>
  <c r="E414" i="20"/>
  <c r="F414" i="20" s="1"/>
  <c r="H414" i="20" s="1"/>
  <c r="D415" i="20" s="1"/>
  <c r="G408" i="10"/>
  <c r="E390" i="10"/>
  <c r="F390" i="10" s="1"/>
  <c r="H390" i="10" s="1"/>
  <c r="D391" i="10" s="1"/>
  <c r="J390" i="10" l="1"/>
  <c r="E415" i="20"/>
  <c r="F415" i="20" s="1"/>
  <c r="H415" i="20" s="1"/>
  <c r="D416" i="20" s="1"/>
  <c r="E391" i="10"/>
  <c r="F391" i="10" s="1"/>
  <c r="H391" i="10" s="1"/>
  <c r="D392" i="10" s="1"/>
  <c r="G409" i="10"/>
  <c r="J391" i="10" l="1"/>
  <c r="E416" i="20"/>
  <c r="F416" i="20" s="1"/>
  <c r="H416" i="20" s="1"/>
  <c r="D417" i="20" s="1"/>
  <c r="G410" i="10"/>
  <c r="E392" i="10"/>
  <c r="F392" i="10" s="1"/>
  <c r="H392" i="10" s="1"/>
  <c r="D393" i="10" s="1"/>
  <c r="J392" i="10" l="1"/>
  <c r="E417" i="20"/>
  <c r="F417" i="20" s="1"/>
  <c r="H417" i="20" s="1"/>
  <c r="D418" i="20" s="1"/>
  <c r="E393" i="10"/>
  <c r="F393" i="10" s="1"/>
  <c r="H393" i="10" s="1"/>
  <c r="D394" i="10" s="1"/>
  <c r="G411" i="10"/>
  <c r="J393" i="10" l="1"/>
  <c r="E418" i="20"/>
  <c r="F418" i="20" s="1"/>
  <c r="H418" i="20" s="1"/>
  <c r="D419" i="20" s="1"/>
  <c r="G412" i="10"/>
  <c r="E394" i="10"/>
  <c r="F394" i="10" s="1"/>
  <c r="H394" i="10" s="1"/>
  <c r="D395" i="10" s="1"/>
  <c r="J394" i="10" l="1"/>
  <c r="E419" i="20"/>
  <c r="F419" i="20" s="1"/>
  <c r="H419" i="20" s="1"/>
  <c r="D420" i="20" s="1"/>
  <c r="E395" i="10"/>
  <c r="F395" i="10" s="1"/>
  <c r="H395" i="10" s="1"/>
  <c r="D396" i="10" s="1"/>
  <c r="G413" i="10"/>
  <c r="J395" i="10" l="1"/>
  <c r="E420" i="20"/>
  <c r="F420" i="20" s="1"/>
  <c r="H420" i="20" s="1"/>
  <c r="D421" i="20" s="1"/>
  <c r="G414" i="10"/>
  <c r="E396" i="10"/>
  <c r="F396" i="10" s="1"/>
  <c r="H396" i="10" s="1"/>
  <c r="D397" i="10" s="1"/>
  <c r="J396" i="10" l="1"/>
  <c r="E421" i="20"/>
  <c r="F421" i="20" s="1"/>
  <c r="H421" i="20" s="1"/>
  <c r="D422" i="20" s="1"/>
  <c r="E397" i="10"/>
  <c r="F397" i="10" s="1"/>
  <c r="H397" i="10" s="1"/>
  <c r="D398" i="10" s="1"/>
  <c r="G415" i="10"/>
  <c r="J397" i="10" l="1"/>
  <c r="E422" i="20"/>
  <c r="F422" i="20" s="1"/>
  <c r="H422" i="20" s="1"/>
  <c r="D423" i="20" s="1"/>
  <c r="G416" i="10"/>
  <c r="E398" i="10"/>
  <c r="F398" i="10" s="1"/>
  <c r="H398" i="10" s="1"/>
  <c r="D399" i="10" s="1"/>
  <c r="J398" i="10" l="1"/>
  <c r="E423" i="20"/>
  <c r="F423" i="20" s="1"/>
  <c r="H423" i="20" s="1"/>
  <c r="D424" i="20" s="1"/>
  <c r="E399" i="10"/>
  <c r="F399" i="10" s="1"/>
  <c r="H399" i="10" s="1"/>
  <c r="D400" i="10" s="1"/>
  <c r="G417" i="10"/>
  <c r="J399" i="10" l="1"/>
  <c r="E424" i="20"/>
  <c r="F424" i="20" s="1"/>
  <c r="H424" i="20" s="1"/>
  <c r="D425" i="20" s="1"/>
  <c r="G418" i="10"/>
  <c r="E400" i="10"/>
  <c r="F400" i="10" s="1"/>
  <c r="H400" i="10" s="1"/>
  <c r="D401" i="10" s="1"/>
  <c r="J400" i="10" l="1"/>
  <c r="E425" i="20"/>
  <c r="F425" i="20" s="1"/>
  <c r="H425" i="20" s="1"/>
  <c r="D426" i="20" s="1"/>
  <c r="E401" i="10"/>
  <c r="F401" i="10" s="1"/>
  <c r="H401" i="10" s="1"/>
  <c r="D402" i="10" s="1"/>
  <c r="G419" i="10"/>
  <c r="J401" i="10" l="1"/>
  <c r="E426" i="20"/>
  <c r="F426" i="20" s="1"/>
  <c r="H426" i="20" s="1"/>
  <c r="D427" i="20" s="1"/>
  <c r="G420" i="10"/>
  <c r="E402" i="10"/>
  <c r="F402" i="10" s="1"/>
  <c r="H402" i="10" s="1"/>
  <c r="D403" i="10" s="1"/>
  <c r="J402" i="10" l="1"/>
  <c r="E427" i="20"/>
  <c r="F427" i="20" s="1"/>
  <c r="H427" i="20" s="1"/>
  <c r="D428" i="20" s="1"/>
  <c r="E403" i="10"/>
  <c r="F403" i="10" s="1"/>
  <c r="H403" i="10" s="1"/>
  <c r="D404" i="10" s="1"/>
  <c r="G421" i="10"/>
  <c r="J403" i="10" l="1"/>
  <c r="E428" i="20"/>
  <c r="F428" i="20" s="1"/>
  <c r="H428" i="20" s="1"/>
  <c r="D429" i="20" s="1"/>
  <c r="G422" i="10"/>
  <c r="E404" i="10"/>
  <c r="F404" i="10" s="1"/>
  <c r="H404" i="10" s="1"/>
  <c r="D405" i="10" s="1"/>
  <c r="J404" i="10" l="1"/>
  <c r="E429" i="20"/>
  <c r="F429" i="20" s="1"/>
  <c r="H429" i="20" s="1"/>
  <c r="D430" i="20" s="1"/>
  <c r="E405" i="10"/>
  <c r="F405" i="10" s="1"/>
  <c r="H405" i="10" s="1"/>
  <c r="D406" i="10" s="1"/>
  <c r="G423" i="10"/>
  <c r="J405" i="10" l="1"/>
  <c r="E430" i="20"/>
  <c r="F430" i="20" s="1"/>
  <c r="H430" i="20" s="1"/>
  <c r="D431" i="20" s="1"/>
  <c r="G424" i="10"/>
  <c r="E406" i="10"/>
  <c r="F406" i="10" s="1"/>
  <c r="H406" i="10" s="1"/>
  <c r="D407" i="10" s="1"/>
  <c r="J406" i="10" l="1"/>
  <c r="E431" i="20"/>
  <c r="F431" i="20" s="1"/>
  <c r="H431" i="20" s="1"/>
  <c r="D432" i="20" s="1"/>
  <c r="E407" i="10"/>
  <c r="F407" i="10" s="1"/>
  <c r="H407" i="10" s="1"/>
  <c r="D408" i="10" s="1"/>
  <c r="G425" i="10"/>
  <c r="J407" i="10" l="1"/>
  <c r="E432" i="20"/>
  <c r="F432" i="20" s="1"/>
  <c r="H432" i="20" s="1"/>
  <c r="D433" i="20" s="1"/>
  <c r="G426" i="10"/>
  <c r="E408" i="10"/>
  <c r="F408" i="10" s="1"/>
  <c r="H408" i="10" s="1"/>
  <c r="D409" i="10" s="1"/>
  <c r="J408" i="10" l="1"/>
  <c r="E433" i="20"/>
  <c r="F433" i="20" s="1"/>
  <c r="H433" i="20" s="1"/>
  <c r="D434" i="20" s="1"/>
  <c r="E409" i="10"/>
  <c r="F409" i="10" s="1"/>
  <c r="H409" i="10" s="1"/>
  <c r="D410" i="10" s="1"/>
  <c r="G427" i="10"/>
  <c r="J409" i="10" l="1"/>
  <c r="E434" i="20"/>
  <c r="F434" i="20" s="1"/>
  <c r="H434" i="20" s="1"/>
  <c r="D435" i="20" s="1"/>
  <c r="G428" i="10"/>
  <c r="E410" i="10"/>
  <c r="F410" i="10" s="1"/>
  <c r="H410" i="10" s="1"/>
  <c r="D411" i="10" s="1"/>
  <c r="J410" i="10" l="1"/>
  <c r="E435" i="20"/>
  <c r="F435" i="20" s="1"/>
  <c r="H435" i="20" s="1"/>
  <c r="D436" i="20" s="1"/>
  <c r="E411" i="10"/>
  <c r="F411" i="10" s="1"/>
  <c r="H411" i="10" s="1"/>
  <c r="D412" i="10" s="1"/>
  <c r="G429" i="10"/>
  <c r="J411" i="10" l="1"/>
  <c r="E436" i="20"/>
  <c r="F436" i="20" s="1"/>
  <c r="H436" i="20" s="1"/>
  <c r="D437" i="20" s="1"/>
  <c r="G430" i="10"/>
  <c r="E412" i="10"/>
  <c r="F412" i="10" s="1"/>
  <c r="H412" i="10" s="1"/>
  <c r="D413" i="10" s="1"/>
  <c r="J412" i="10" l="1"/>
  <c r="E437" i="20"/>
  <c r="F437" i="20" s="1"/>
  <c r="H437" i="20" s="1"/>
  <c r="D438" i="20" s="1"/>
  <c r="E413" i="10"/>
  <c r="F413" i="10" s="1"/>
  <c r="H413" i="10" s="1"/>
  <c r="D414" i="10" s="1"/>
  <c r="G431" i="10"/>
  <c r="J413" i="10" l="1"/>
  <c r="E438" i="20"/>
  <c r="F438" i="20" s="1"/>
  <c r="H438" i="20" s="1"/>
  <c r="D439" i="20" s="1"/>
  <c r="G432" i="10"/>
  <c r="E414" i="10"/>
  <c r="F414" i="10" s="1"/>
  <c r="H414" i="10" s="1"/>
  <c r="D415" i="10" s="1"/>
  <c r="J414" i="10" l="1"/>
  <c r="E439" i="20"/>
  <c r="F439" i="20" s="1"/>
  <c r="H439" i="20" s="1"/>
  <c r="D440" i="20" s="1"/>
  <c r="E415" i="10"/>
  <c r="F415" i="10" s="1"/>
  <c r="H415" i="10" s="1"/>
  <c r="D416" i="10" s="1"/>
  <c r="G433" i="10"/>
  <c r="J415" i="10" l="1"/>
  <c r="E440" i="20"/>
  <c r="F440" i="20" s="1"/>
  <c r="H440" i="20" s="1"/>
  <c r="D441" i="20" s="1"/>
  <c r="G434" i="10"/>
  <c r="E416" i="10"/>
  <c r="F416" i="10" s="1"/>
  <c r="H416" i="10" s="1"/>
  <c r="D417" i="10" s="1"/>
  <c r="J416" i="10" l="1"/>
  <c r="E441" i="20"/>
  <c r="F441" i="20" s="1"/>
  <c r="H441" i="20" s="1"/>
  <c r="D442" i="20" s="1"/>
  <c r="E417" i="10"/>
  <c r="F417" i="10" s="1"/>
  <c r="H417" i="10" s="1"/>
  <c r="D418" i="10" s="1"/>
  <c r="G435" i="10"/>
  <c r="J417" i="10" l="1"/>
  <c r="E442" i="20"/>
  <c r="F442" i="20" s="1"/>
  <c r="H442" i="20" s="1"/>
  <c r="D443" i="20" s="1"/>
  <c r="G436" i="10"/>
  <c r="E418" i="10"/>
  <c r="F418" i="10" s="1"/>
  <c r="H418" i="10" s="1"/>
  <c r="D419" i="10" s="1"/>
  <c r="J418" i="10" l="1"/>
  <c r="E443" i="20"/>
  <c r="F443" i="20" s="1"/>
  <c r="H443" i="20" s="1"/>
  <c r="D444" i="20" s="1"/>
  <c r="E419" i="10"/>
  <c r="F419" i="10" s="1"/>
  <c r="H419" i="10" s="1"/>
  <c r="D420" i="10" s="1"/>
  <c r="G437" i="10"/>
  <c r="J419" i="10" l="1"/>
  <c r="E444" i="20"/>
  <c r="F444" i="20" s="1"/>
  <c r="H444" i="20" s="1"/>
  <c r="D445" i="20" s="1"/>
  <c r="G438" i="10"/>
  <c r="E420" i="10"/>
  <c r="F420" i="10" s="1"/>
  <c r="H420" i="10" s="1"/>
  <c r="D421" i="10" s="1"/>
  <c r="J420" i="10" l="1"/>
  <c r="E445" i="20"/>
  <c r="F445" i="20" s="1"/>
  <c r="H445" i="20" s="1"/>
  <c r="D446" i="20" s="1"/>
  <c r="E421" i="10"/>
  <c r="F421" i="10" s="1"/>
  <c r="H421" i="10" s="1"/>
  <c r="D422" i="10" s="1"/>
  <c r="G439" i="10"/>
  <c r="J421" i="10" l="1"/>
  <c r="E446" i="20"/>
  <c r="F446" i="20" s="1"/>
  <c r="H446" i="20" s="1"/>
  <c r="D447" i="20" s="1"/>
  <c r="E422" i="10"/>
  <c r="F422" i="10" s="1"/>
  <c r="H422" i="10" s="1"/>
  <c r="D423" i="10" s="1"/>
  <c r="G440" i="10"/>
  <c r="J422" i="10" l="1"/>
  <c r="E447" i="20"/>
  <c r="F447" i="20" s="1"/>
  <c r="H447" i="20" s="1"/>
  <c r="D448" i="20" s="1"/>
  <c r="E423" i="10"/>
  <c r="F423" i="10" s="1"/>
  <c r="H423" i="10" s="1"/>
  <c r="D424" i="10" s="1"/>
  <c r="G441" i="10"/>
  <c r="J423" i="10" l="1"/>
  <c r="E448" i="20"/>
  <c r="F448" i="20" s="1"/>
  <c r="H448" i="20" s="1"/>
  <c r="D449" i="20" s="1"/>
  <c r="E424" i="10"/>
  <c r="F424" i="10" s="1"/>
  <c r="H424" i="10" s="1"/>
  <c r="D425" i="10" s="1"/>
  <c r="G442" i="10"/>
  <c r="J424" i="10" l="1"/>
  <c r="E449" i="20"/>
  <c r="F449" i="20" s="1"/>
  <c r="H449" i="20" s="1"/>
  <c r="D450" i="20" s="1"/>
  <c r="G443" i="10"/>
  <c r="E425" i="10"/>
  <c r="F425" i="10" s="1"/>
  <c r="H425" i="10" s="1"/>
  <c r="D426" i="10" s="1"/>
  <c r="J425" i="10" l="1"/>
  <c r="E450" i="20"/>
  <c r="F450" i="20" s="1"/>
  <c r="H450" i="20" s="1"/>
  <c r="D451" i="20" s="1"/>
  <c r="E426" i="10"/>
  <c r="F426" i="10" s="1"/>
  <c r="H426" i="10" s="1"/>
  <c r="D427" i="10" s="1"/>
  <c r="G444" i="10"/>
  <c r="J426" i="10" l="1"/>
  <c r="E451" i="20"/>
  <c r="F451" i="20" s="1"/>
  <c r="H451" i="20" s="1"/>
  <c r="D452" i="20" s="1"/>
  <c r="G445" i="10"/>
  <c r="E427" i="10"/>
  <c r="F427" i="10" s="1"/>
  <c r="H427" i="10" s="1"/>
  <c r="D428" i="10" s="1"/>
  <c r="J427" i="10" l="1"/>
  <c r="E452" i="20"/>
  <c r="F452" i="20" s="1"/>
  <c r="H452" i="20" s="1"/>
  <c r="D453" i="20" s="1"/>
  <c r="E428" i="10"/>
  <c r="F428" i="10" s="1"/>
  <c r="H428" i="10" s="1"/>
  <c r="D429" i="10" s="1"/>
  <c r="G446" i="10"/>
  <c r="J428" i="10" l="1"/>
  <c r="E453" i="20"/>
  <c r="F453" i="20" s="1"/>
  <c r="H453" i="20" s="1"/>
  <c r="D454" i="20" s="1"/>
  <c r="G447" i="10"/>
  <c r="E429" i="10"/>
  <c r="F429" i="10" s="1"/>
  <c r="H429" i="10" s="1"/>
  <c r="D430" i="10" s="1"/>
  <c r="J429" i="10" l="1"/>
  <c r="E454" i="20"/>
  <c r="F454" i="20" s="1"/>
  <c r="H454" i="20" s="1"/>
  <c r="D455" i="20" s="1"/>
  <c r="E430" i="10"/>
  <c r="F430" i="10" s="1"/>
  <c r="H430" i="10" s="1"/>
  <c r="D431" i="10" s="1"/>
  <c r="G448" i="10"/>
  <c r="J430" i="10" l="1"/>
  <c r="E455" i="20"/>
  <c r="F455" i="20" s="1"/>
  <c r="H455" i="20" s="1"/>
  <c r="D456" i="20" s="1"/>
  <c r="G449" i="10"/>
  <c r="E431" i="10"/>
  <c r="F431" i="10" s="1"/>
  <c r="H431" i="10" s="1"/>
  <c r="D432" i="10" s="1"/>
  <c r="J431" i="10" l="1"/>
  <c r="E456" i="20"/>
  <c r="F456" i="20" s="1"/>
  <c r="H456" i="20" s="1"/>
  <c r="D457" i="20" s="1"/>
  <c r="E432" i="10"/>
  <c r="F432" i="10" s="1"/>
  <c r="H432" i="10" s="1"/>
  <c r="D433" i="10" s="1"/>
  <c r="G450" i="10"/>
  <c r="J432" i="10" l="1"/>
  <c r="E457" i="20"/>
  <c r="F457" i="20" s="1"/>
  <c r="H457" i="20" s="1"/>
  <c r="D458" i="20" s="1"/>
  <c r="G451" i="10"/>
  <c r="E433" i="10"/>
  <c r="F433" i="10" s="1"/>
  <c r="H433" i="10" s="1"/>
  <c r="D434" i="10" s="1"/>
  <c r="J433" i="10" l="1"/>
  <c r="E458" i="20"/>
  <c r="F458" i="20" s="1"/>
  <c r="H458" i="20" s="1"/>
  <c r="D459" i="20" s="1"/>
  <c r="E434" i="10"/>
  <c r="F434" i="10" s="1"/>
  <c r="H434" i="10" s="1"/>
  <c r="D435" i="10" s="1"/>
  <c r="G452" i="10"/>
  <c r="J434" i="10" l="1"/>
  <c r="E459" i="20"/>
  <c r="F459" i="20" s="1"/>
  <c r="H459" i="20" s="1"/>
  <c r="D460" i="20" s="1"/>
  <c r="G453" i="10"/>
  <c r="E435" i="10"/>
  <c r="F435" i="10" s="1"/>
  <c r="H435" i="10" s="1"/>
  <c r="D436" i="10" s="1"/>
  <c r="J435" i="10" l="1"/>
  <c r="E460" i="20"/>
  <c r="F460" i="20" s="1"/>
  <c r="H460" i="20" s="1"/>
  <c r="D461" i="20" s="1"/>
  <c r="G454" i="10"/>
  <c r="E436" i="10"/>
  <c r="F436" i="10" s="1"/>
  <c r="H436" i="10" s="1"/>
  <c r="D437" i="10" s="1"/>
  <c r="J436" i="10" l="1"/>
  <c r="E461" i="20"/>
  <c r="F461" i="20" s="1"/>
  <c r="H461" i="20" s="1"/>
  <c r="D462" i="20" s="1"/>
  <c r="E437" i="10"/>
  <c r="F437" i="10" s="1"/>
  <c r="H437" i="10" s="1"/>
  <c r="D438" i="10" s="1"/>
  <c r="G455" i="10"/>
  <c r="J437" i="10" l="1"/>
  <c r="E462" i="20"/>
  <c r="F462" i="20" s="1"/>
  <c r="H462" i="20" s="1"/>
  <c r="D463" i="20" s="1"/>
  <c r="G456" i="10"/>
  <c r="E438" i="10"/>
  <c r="F438" i="10" s="1"/>
  <c r="H438" i="10" s="1"/>
  <c r="D439" i="10" s="1"/>
  <c r="J438" i="10" l="1"/>
  <c r="E463" i="20"/>
  <c r="F463" i="20" s="1"/>
  <c r="H463" i="20" s="1"/>
  <c r="D464" i="20" s="1"/>
  <c r="E439" i="10"/>
  <c r="F439" i="10" s="1"/>
  <c r="H439" i="10" s="1"/>
  <c r="D440" i="10" s="1"/>
  <c r="G457" i="10"/>
  <c r="J439" i="10" l="1"/>
  <c r="E464" i="20"/>
  <c r="F464" i="20" s="1"/>
  <c r="H464" i="20" s="1"/>
  <c r="D465" i="20" s="1"/>
  <c r="G458" i="10"/>
  <c r="E440" i="10"/>
  <c r="F440" i="10" s="1"/>
  <c r="H440" i="10" s="1"/>
  <c r="D441" i="10" s="1"/>
  <c r="J440" i="10" l="1"/>
  <c r="E465" i="20"/>
  <c r="F465" i="20" s="1"/>
  <c r="H465" i="20" s="1"/>
  <c r="D466" i="20" s="1"/>
  <c r="E441" i="10"/>
  <c r="F441" i="10" s="1"/>
  <c r="H441" i="10" s="1"/>
  <c r="D442" i="10" s="1"/>
  <c r="G459" i="10"/>
  <c r="J441" i="10" l="1"/>
  <c r="E466" i="20"/>
  <c r="F466" i="20" s="1"/>
  <c r="H466" i="20" s="1"/>
  <c r="D467" i="20" s="1"/>
  <c r="G460" i="10"/>
  <c r="E442" i="10"/>
  <c r="F442" i="10" s="1"/>
  <c r="H442" i="10" s="1"/>
  <c r="D443" i="10" s="1"/>
  <c r="J442" i="10" l="1"/>
  <c r="E467" i="20"/>
  <c r="F467" i="20" s="1"/>
  <c r="H467" i="20" s="1"/>
  <c r="D468" i="20" s="1"/>
  <c r="E443" i="10"/>
  <c r="F443" i="10" s="1"/>
  <c r="H443" i="10" s="1"/>
  <c r="D444" i="10" s="1"/>
  <c r="G461" i="10"/>
  <c r="J443" i="10" l="1"/>
  <c r="E468" i="20"/>
  <c r="F468" i="20" s="1"/>
  <c r="H468" i="20" s="1"/>
  <c r="D469" i="20" s="1"/>
  <c r="G462" i="10"/>
  <c r="E444" i="10"/>
  <c r="F444" i="10" s="1"/>
  <c r="H444" i="10" s="1"/>
  <c r="D445" i="10" s="1"/>
  <c r="J444" i="10" l="1"/>
  <c r="E469" i="20"/>
  <c r="F469" i="20" s="1"/>
  <c r="H469" i="20" s="1"/>
  <c r="D470" i="20" s="1"/>
  <c r="E445" i="10"/>
  <c r="F445" i="10" s="1"/>
  <c r="H445" i="10" s="1"/>
  <c r="D446" i="10" s="1"/>
  <c r="G463" i="10"/>
  <c r="J445" i="10" l="1"/>
  <c r="E470" i="20"/>
  <c r="F470" i="20" s="1"/>
  <c r="H470" i="20" s="1"/>
  <c r="D471" i="20" s="1"/>
  <c r="G464" i="10"/>
  <c r="E446" i="10"/>
  <c r="F446" i="10" s="1"/>
  <c r="H446" i="10" s="1"/>
  <c r="D447" i="10" s="1"/>
  <c r="J446" i="10" l="1"/>
  <c r="E471" i="20"/>
  <c r="F471" i="20" s="1"/>
  <c r="H471" i="20" s="1"/>
  <c r="D472" i="20" s="1"/>
  <c r="E447" i="10"/>
  <c r="F447" i="10" s="1"/>
  <c r="H447" i="10" s="1"/>
  <c r="D448" i="10" s="1"/>
  <c r="G465" i="10"/>
  <c r="J447" i="10" l="1"/>
  <c r="E472" i="20"/>
  <c r="F472" i="20" s="1"/>
  <c r="H472" i="20" s="1"/>
  <c r="D473" i="20" s="1"/>
  <c r="G466" i="10"/>
  <c r="E448" i="10"/>
  <c r="F448" i="10" s="1"/>
  <c r="H448" i="10" s="1"/>
  <c r="D449" i="10" s="1"/>
  <c r="J448" i="10" l="1"/>
  <c r="E473" i="20"/>
  <c r="F473" i="20" s="1"/>
  <c r="H473" i="20" s="1"/>
  <c r="D474" i="20" s="1"/>
  <c r="E449" i="10"/>
  <c r="F449" i="10" s="1"/>
  <c r="H449" i="10" s="1"/>
  <c r="D450" i="10" s="1"/>
  <c r="G467" i="10"/>
  <c r="J449" i="10" l="1"/>
  <c r="E474" i="20"/>
  <c r="F474" i="20" s="1"/>
  <c r="H474" i="20" s="1"/>
  <c r="D475" i="20" s="1"/>
  <c r="G468" i="10"/>
  <c r="E450" i="10"/>
  <c r="F450" i="10" s="1"/>
  <c r="H450" i="10" s="1"/>
  <c r="D451" i="10" s="1"/>
  <c r="J450" i="10" l="1"/>
  <c r="E475" i="20"/>
  <c r="F475" i="20" s="1"/>
  <c r="H475" i="20" s="1"/>
  <c r="D476" i="20" s="1"/>
  <c r="E451" i="10"/>
  <c r="F451" i="10" s="1"/>
  <c r="H451" i="10" s="1"/>
  <c r="D452" i="10" s="1"/>
  <c r="G469" i="10"/>
  <c r="J451" i="10" l="1"/>
  <c r="E476" i="20"/>
  <c r="F476" i="20" s="1"/>
  <c r="H476" i="20" s="1"/>
  <c r="D477" i="20" s="1"/>
  <c r="G470" i="10"/>
  <c r="E452" i="10"/>
  <c r="F452" i="10" s="1"/>
  <c r="H452" i="10" s="1"/>
  <c r="D453" i="10" s="1"/>
  <c r="J452" i="10" l="1"/>
  <c r="E477" i="20"/>
  <c r="F477" i="20" s="1"/>
  <c r="H477" i="20" s="1"/>
  <c r="D478" i="20" s="1"/>
  <c r="E453" i="10"/>
  <c r="F453" i="10" s="1"/>
  <c r="H453" i="10" s="1"/>
  <c r="D454" i="10" s="1"/>
  <c r="G471" i="10"/>
  <c r="J453" i="10" l="1"/>
  <c r="E478" i="20"/>
  <c r="F478" i="20" s="1"/>
  <c r="H478" i="20" s="1"/>
  <c r="D479" i="20" s="1"/>
  <c r="G472" i="10"/>
  <c r="E454" i="10"/>
  <c r="F454" i="10" s="1"/>
  <c r="H454" i="10" s="1"/>
  <c r="D455" i="10" s="1"/>
  <c r="J454" i="10" l="1"/>
  <c r="E479" i="20"/>
  <c r="F479" i="20" s="1"/>
  <c r="H479" i="20" s="1"/>
  <c r="D480" i="20" s="1"/>
  <c r="E455" i="10"/>
  <c r="F455" i="10" s="1"/>
  <c r="H455" i="10" s="1"/>
  <c r="D456" i="10" s="1"/>
  <c r="G473" i="10"/>
  <c r="J455" i="10" l="1"/>
  <c r="E480" i="20"/>
  <c r="F480" i="20" s="1"/>
  <c r="H480" i="20" s="1"/>
  <c r="D481" i="20" s="1"/>
  <c r="G474" i="10"/>
  <c r="E456" i="10"/>
  <c r="F456" i="10" s="1"/>
  <c r="H456" i="10" s="1"/>
  <c r="D457" i="10" s="1"/>
  <c r="J456" i="10" l="1"/>
  <c r="E481" i="20"/>
  <c r="F481" i="20" s="1"/>
  <c r="H481" i="20" s="1"/>
  <c r="D482" i="20" s="1"/>
  <c r="E457" i="10"/>
  <c r="F457" i="10" s="1"/>
  <c r="H457" i="10" s="1"/>
  <c r="D458" i="10" s="1"/>
  <c r="G475" i="10"/>
  <c r="J457" i="10" l="1"/>
  <c r="E482" i="20"/>
  <c r="F482" i="20" s="1"/>
  <c r="H482" i="20" s="1"/>
  <c r="D483" i="20" s="1"/>
  <c r="G476" i="10"/>
  <c r="E458" i="10"/>
  <c r="F458" i="10" s="1"/>
  <c r="H458" i="10" s="1"/>
  <c r="D459" i="10" s="1"/>
  <c r="J458" i="10" l="1"/>
  <c r="E483" i="20"/>
  <c r="F483" i="20" s="1"/>
  <c r="H483" i="20" s="1"/>
  <c r="D484" i="20" s="1"/>
  <c r="E459" i="10"/>
  <c r="F459" i="10" s="1"/>
  <c r="H459" i="10" s="1"/>
  <c r="D460" i="10" s="1"/>
  <c r="G477" i="10"/>
  <c r="J459" i="10" l="1"/>
  <c r="E484" i="20"/>
  <c r="F484" i="20" s="1"/>
  <c r="H484" i="20" s="1"/>
  <c r="D485" i="20" s="1"/>
  <c r="G478" i="10"/>
  <c r="E460" i="10"/>
  <c r="F460" i="10" s="1"/>
  <c r="H460" i="10" s="1"/>
  <c r="D461" i="10" s="1"/>
  <c r="J460" i="10" l="1"/>
  <c r="E485" i="20"/>
  <c r="F485" i="20" s="1"/>
  <c r="H485" i="20" s="1"/>
  <c r="D486" i="20" s="1"/>
  <c r="E461" i="10"/>
  <c r="F461" i="10" s="1"/>
  <c r="H461" i="10" s="1"/>
  <c r="D462" i="10" s="1"/>
  <c r="G479" i="10"/>
  <c r="J461" i="10" l="1"/>
  <c r="E486" i="20"/>
  <c r="F486" i="20" s="1"/>
  <c r="H486" i="20" s="1"/>
  <c r="D487" i="20" s="1"/>
  <c r="G480" i="10"/>
  <c r="E462" i="10"/>
  <c r="F462" i="10" s="1"/>
  <c r="H462" i="10" s="1"/>
  <c r="D463" i="10" s="1"/>
  <c r="J462" i="10" l="1"/>
  <c r="E487" i="20"/>
  <c r="F487" i="20" s="1"/>
  <c r="H487" i="20" s="1"/>
  <c r="D488" i="20" s="1"/>
  <c r="E463" i="10"/>
  <c r="F463" i="10" s="1"/>
  <c r="H463" i="10" s="1"/>
  <c r="D464" i="10" s="1"/>
  <c r="G481" i="10"/>
  <c r="J463" i="10" l="1"/>
  <c r="E488" i="20"/>
  <c r="F488" i="20" s="1"/>
  <c r="H488" i="20" s="1"/>
  <c r="D489" i="20" s="1"/>
  <c r="G482" i="10"/>
  <c r="E464" i="10"/>
  <c r="F464" i="10" s="1"/>
  <c r="H464" i="10" s="1"/>
  <c r="D465" i="10" s="1"/>
  <c r="J464" i="10" l="1"/>
  <c r="E489" i="20"/>
  <c r="F489" i="20" s="1"/>
  <c r="H489" i="20" s="1"/>
  <c r="D490" i="20" s="1"/>
  <c r="E465" i="10"/>
  <c r="F465" i="10" s="1"/>
  <c r="H465" i="10" s="1"/>
  <c r="D466" i="10" s="1"/>
  <c r="G483" i="10"/>
  <c r="J465" i="10" l="1"/>
  <c r="E490" i="20"/>
  <c r="F490" i="20" s="1"/>
  <c r="H490" i="20" s="1"/>
  <c r="D491" i="20" s="1"/>
  <c r="G484" i="10"/>
  <c r="E466" i="10"/>
  <c r="F466" i="10" s="1"/>
  <c r="H466" i="10" s="1"/>
  <c r="D467" i="10" s="1"/>
  <c r="J466" i="10" l="1"/>
  <c r="E491" i="20"/>
  <c r="F491" i="20" s="1"/>
  <c r="H491" i="20" s="1"/>
  <c r="D492" i="20" s="1"/>
  <c r="E467" i="10"/>
  <c r="F467" i="10" s="1"/>
  <c r="H467" i="10" s="1"/>
  <c r="D468" i="10" s="1"/>
  <c r="G485" i="10"/>
  <c r="J467" i="10" l="1"/>
  <c r="E492" i="20"/>
  <c r="F492" i="20" s="1"/>
  <c r="H492" i="20" s="1"/>
  <c r="D493" i="20" s="1"/>
  <c r="G486" i="10"/>
  <c r="E468" i="10"/>
  <c r="F468" i="10" s="1"/>
  <c r="H468" i="10" s="1"/>
  <c r="D469" i="10" s="1"/>
  <c r="J468" i="10" l="1"/>
  <c r="E493" i="20"/>
  <c r="F493" i="20" s="1"/>
  <c r="H493" i="20" s="1"/>
  <c r="D494" i="20" s="1"/>
  <c r="E469" i="10"/>
  <c r="F469" i="10" s="1"/>
  <c r="H469" i="10" s="1"/>
  <c r="D470" i="10" s="1"/>
  <c r="G487" i="10"/>
  <c r="J469" i="10" l="1"/>
  <c r="E494" i="20"/>
  <c r="F494" i="20" s="1"/>
  <c r="H494" i="20" s="1"/>
  <c r="D495" i="20" s="1"/>
  <c r="G488" i="10"/>
  <c r="E470" i="10"/>
  <c r="F470" i="10" s="1"/>
  <c r="H470" i="10" s="1"/>
  <c r="D471" i="10" s="1"/>
  <c r="J470" i="10" l="1"/>
  <c r="E495" i="20"/>
  <c r="F495" i="20" s="1"/>
  <c r="H495" i="20" s="1"/>
  <c r="D496" i="20" s="1"/>
  <c r="E471" i="10"/>
  <c r="F471" i="10" s="1"/>
  <c r="H471" i="10" s="1"/>
  <c r="D472" i="10" s="1"/>
  <c r="G489" i="10"/>
  <c r="J471" i="10" l="1"/>
  <c r="E496" i="20"/>
  <c r="F496" i="20" s="1"/>
  <c r="H496" i="20" s="1"/>
  <c r="D497" i="20" s="1"/>
  <c r="G490" i="10"/>
  <c r="E472" i="10"/>
  <c r="F472" i="10" s="1"/>
  <c r="H472" i="10" s="1"/>
  <c r="D473" i="10" s="1"/>
  <c r="J472" i="10" l="1"/>
  <c r="E497" i="20"/>
  <c r="F497" i="20" s="1"/>
  <c r="H497" i="20" s="1"/>
  <c r="D498" i="20" s="1"/>
  <c r="E473" i="10"/>
  <c r="F473" i="10" s="1"/>
  <c r="H473" i="10" s="1"/>
  <c r="D474" i="10" s="1"/>
  <c r="G491" i="10"/>
  <c r="J473" i="10" l="1"/>
  <c r="E498" i="20"/>
  <c r="F498" i="20" s="1"/>
  <c r="H498" i="20" s="1"/>
  <c r="D499" i="20" s="1"/>
  <c r="G492" i="10"/>
  <c r="E474" i="10"/>
  <c r="F474" i="10" s="1"/>
  <c r="H474" i="10" s="1"/>
  <c r="D475" i="10" s="1"/>
  <c r="J474" i="10" l="1"/>
  <c r="E499" i="20"/>
  <c r="F499" i="20" s="1"/>
  <c r="H499" i="20" s="1"/>
  <c r="D500" i="20" s="1"/>
  <c r="E475" i="10"/>
  <c r="F475" i="10" s="1"/>
  <c r="H475" i="10" s="1"/>
  <c r="D476" i="10" s="1"/>
  <c r="G493" i="10"/>
  <c r="J475" i="10" l="1"/>
  <c r="E500" i="20"/>
  <c r="F500" i="20" s="1"/>
  <c r="H500" i="20" s="1"/>
  <c r="D501" i="20" s="1"/>
  <c r="G494" i="10"/>
  <c r="E476" i="10"/>
  <c r="F476" i="10" s="1"/>
  <c r="H476" i="10" s="1"/>
  <c r="D477" i="10" s="1"/>
  <c r="J476" i="10" l="1"/>
  <c r="E501" i="20"/>
  <c r="F501" i="20" s="1"/>
  <c r="H501" i="20" s="1"/>
  <c r="D502" i="20" s="1"/>
  <c r="E477" i="10"/>
  <c r="F477" i="10" s="1"/>
  <c r="H477" i="10" s="1"/>
  <c r="D478" i="10" s="1"/>
  <c r="G495" i="10"/>
  <c r="J477" i="10" l="1"/>
  <c r="E502" i="20"/>
  <c r="F502" i="20" s="1"/>
  <c r="H502" i="20" s="1"/>
  <c r="D503" i="20" s="1"/>
  <c r="G496" i="10"/>
  <c r="E478" i="10"/>
  <c r="F478" i="10" s="1"/>
  <c r="H478" i="10" s="1"/>
  <c r="D479" i="10" s="1"/>
  <c r="J478" i="10" l="1"/>
  <c r="E503" i="20"/>
  <c r="F503" i="20" s="1"/>
  <c r="H503" i="20" s="1"/>
  <c r="D504" i="20" s="1"/>
  <c r="E479" i="10"/>
  <c r="F479" i="10" s="1"/>
  <c r="H479" i="10" s="1"/>
  <c r="D480" i="10" s="1"/>
  <c r="G497" i="10"/>
  <c r="J479" i="10" l="1"/>
  <c r="E504" i="20"/>
  <c r="F504" i="20" s="1"/>
  <c r="H504" i="20" s="1"/>
  <c r="D505" i="20" s="1"/>
  <c r="G498" i="10"/>
  <c r="E480" i="10"/>
  <c r="F480" i="10" s="1"/>
  <c r="H480" i="10" s="1"/>
  <c r="D481" i="10" s="1"/>
  <c r="J480" i="10" l="1"/>
  <c r="E505" i="20"/>
  <c r="F505" i="20" s="1"/>
  <c r="H505" i="20" s="1"/>
  <c r="D506" i="20" s="1"/>
  <c r="E481" i="10"/>
  <c r="F481" i="10" s="1"/>
  <c r="H481" i="10" s="1"/>
  <c r="D482" i="10" s="1"/>
  <c r="G499" i="10"/>
  <c r="J481" i="10" l="1"/>
  <c r="E506" i="20"/>
  <c r="F506" i="20" s="1"/>
  <c r="H506" i="20" s="1"/>
  <c r="D507" i="20" s="1"/>
  <c r="G500" i="10"/>
  <c r="E482" i="10"/>
  <c r="F482" i="10" s="1"/>
  <c r="H482" i="10" s="1"/>
  <c r="D483" i="10" s="1"/>
  <c r="J482" i="10" l="1"/>
  <c r="E507" i="20"/>
  <c r="F507" i="20" s="1"/>
  <c r="H507" i="20" s="1"/>
  <c r="D508" i="20" s="1"/>
  <c r="E483" i="10"/>
  <c r="F483" i="10" s="1"/>
  <c r="H483" i="10" s="1"/>
  <c r="D484" i="10" s="1"/>
  <c r="G501" i="10"/>
  <c r="J483" i="10" l="1"/>
  <c r="E508" i="20"/>
  <c r="F508" i="20" s="1"/>
  <c r="H508" i="20" s="1"/>
  <c r="D509" i="20" s="1"/>
  <c r="G502" i="10"/>
  <c r="E484" i="10"/>
  <c r="F484" i="10" s="1"/>
  <c r="H484" i="10" s="1"/>
  <c r="D485" i="10" s="1"/>
  <c r="J484" i="10" l="1"/>
  <c r="E509" i="20"/>
  <c r="F509" i="20" s="1"/>
  <c r="H509" i="20" s="1"/>
  <c r="D510" i="20" s="1"/>
  <c r="E485" i="10"/>
  <c r="F485" i="10" s="1"/>
  <c r="H485" i="10" s="1"/>
  <c r="D486" i="10" s="1"/>
  <c r="G503" i="10"/>
  <c r="J485" i="10" l="1"/>
  <c r="E510" i="20"/>
  <c r="F510" i="20" s="1"/>
  <c r="H510" i="20" s="1"/>
  <c r="D511" i="20" s="1"/>
  <c r="G504" i="10"/>
  <c r="E486" i="10"/>
  <c r="F486" i="10" s="1"/>
  <c r="H486" i="10" s="1"/>
  <c r="D487" i="10" s="1"/>
  <c r="J486" i="10" l="1"/>
  <c r="E511" i="20"/>
  <c r="F511" i="20" s="1"/>
  <c r="H511" i="20" s="1"/>
  <c r="D512" i="20" s="1"/>
  <c r="E487" i="10"/>
  <c r="F487" i="10" s="1"/>
  <c r="H487" i="10" s="1"/>
  <c r="D488" i="10" s="1"/>
  <c r="G505" i="10"/>
  <c r="J487" i="10" l="1"/>
  <c r="E512" i="20"/>
  <c r="F512" i="20" s="1"/>
  <c r="H512" i="20" s="1"/>
  <c r="D513" i="20" s="1"/>
  <c r="G506" i="10"/>
  <c r="E488" i="10"/>
  <c r="F488" i="10" s="1"/>
  <c r="H488" i="10" s="1"/>
  <c r="D489" i="10" s="1"/>
  <c r="J488" i="10" l="1"/>
  <c r="E513" i="20"/>
  <c r="F513" i="20" s="1"/>
  <c r="H513" i="20" s="1"/>
  <c r="D514" i="20" s="1"/>
  <c r="E489" i="10"/>
  <c r="F489" i="10" s="1"/>
  <c r="H489" i="10" s="1"/>
  <c r="D490" i="10" s="1"/>
  <c r="G507" i="10"/>
  <c r="J489" i="10" l="1"/>
  <c r="E514" i="20"/>
  <c r="F514" i="20" s="1"/>
  <c r="H514" i="20" s="1"/>
  <c r="D515" i="20" s="1"/>
  <c r="G508" i="10"/>
  <c r="E490" i="10"/>
  <c r="F490" i="10" s="1"/>
  <c r="H490" i="10" s="1"/>
  <c r="D491" i="10" s="1"/>
  <c r="J490" i="10" l="1"/>
  <c r="E515" i="20"/>
  <c r="F515" i="20" s="1"/>
  <c r="H515" i="20" s="1"/>
  <c r="D516" i="20" s="1"/>
  <c r="E491" i="10"/>
  <c r="F491" i="10" s="1"/>
  <c r="H491" i="10" s="1"/>
  <c r="D492" i="10" s="1"/>
  <c r="G509" i="10"/>
  <c r="J491" i="10" l="1"/>
  <c r="E516" i="20"/>
  <c r="F516" i="20" s="1"/>
  <c r="H516" i="20" s="1"/>
  <c r="D517" i="20" s="1"/>
  <c r="G510" i="10"/>
  <c r="E492" i="10"/>
  <c r="F492" i="10" s="1"/>
  <c r="H492" i="10" s="1"/>
  <c r="D493" i="10" s="1"/>
  <c r="J492" i="10" l="1"/>
  <c r="E517" i="20"/>
  <c r="F517" i="20" s="1"/>
  <c r="H517" i="20" s="1"/>
  <c r="E493" i="10"/>
  <c r="F493" i="10" s="1"/>
  <c r="H493" i="10" s="1"/>
  <c r="D494" i="10" s="1"/>
  <c r="G511" i="10"/>
  <c r="J493" i="10" l="1"/>
  <c r="O10" i="20"/>
  <c r="O11" i="20" s="1"/>
  <c r="O13" i="20" s="1"/>
  <c r="G512" i="10"/>
  <c r="E494" i="10"/>
  <c r="F494" i="10" s="1"/>
  <c r="H494" i="10" s="1"/>
  <c r="D495" i="10" s="1"/>
  <c r="J494" i="10" l="1"/>
  <c r="E495" i="10"/>
  <c r="F495" i="10" s="1"/>
  <c r="H495" i="10" s="1"/>
  <c r="D496" i="10" s="1"/>
  <c r="G513" i="10"/>
  <c r="J495" i="10" l="1"/>
  <c r="G514" i="10"/>
  <c r="E496" i="10"/>
  <c r="F496" i="10" s="1"/>
  <c r="H496" i="10" s="1"/>
  <c r="D497" i="10" s="1"/>
  <c r="J496" i="10" l="1"/>
  <c r="E497" i="10"/>
  <c r="F497" i="10" s="1"/>
  <c r="H497" i="10" s="1"/>
  <c r="D498" i="10" s="1"/>
  <c r="G515" i="10"/>
  <c r="J497" i="10" l="1"/>
  <c r="G516" i="10"/>
  <c r="E498" i="10"/>
  <c r="F498" i="10" s="1"/>
  <c r="H498" i="10" s="1"/>
  <c r="D499" i="10" s="1"/>
  <c r="J498" i="10" l="1"/>
  <c r="E499" i="10"/>
  <c r="F499" i="10" s="1"/>
  <c r="H499" i="10" s="1"/>
  <c r="D500" i="10" s="1"/>
  <c r="G517" i="10"/>
  <c r="J499" i="10" l="1"/>
  <c r="E500" i="10"/>
  <c r="F500" i="10" s="1"/>
  <c r="H500" i="10" s="1"/>
  <c r="D501" i="10" s="1"/>
  <c r="J500" i="10" l="1"/>
  <c r="E501" i="10"/>
  <c r="F501" i="10" s="1"/>
  <c r="H501" i="10" s="1"/>
  <c r="D502" i="10" s="1"/>
  <c r="J501" i="10" l="1"/>
  <c r="E502" i="10"/>
  <c r="F502" i="10" s="1"/>
  <c r="H502" i="10" s="1"/>
  <c r="D503" i="10" s="1"/>
  <c r="J502" i="10" l="1"/>
  <c r="E503" i="10"/>
  <c r="F503" i="10" s="1"/>
  <c r="H503" i="10" s="1"/>
  <c r="D504" i="10" s="1"/>
  <c r="J503" i="10" l="1"/>
  <c r="E504" i="10"/>
  <c r="F504" i="10" s="1"/>
  <c r="H504" i="10" s="1"/>
  <c r="D505" i="10" s="1"/>
  <c r="J504" i="10" l="1"/>
  <c r="E505" i="10"/>
  <c r="F505" i="10" s="1"/>
  <c r="H505" i="10" s="1"/>
  <c r="D506" i="10" s="1"/>
  <c r="J505" i="10" l="1"/>
  <c r="E506" i="10"/>
  <c r="F506" i="10" s="1"/>
  <c r="H506" i="10" s="1"/>
  <c r="D507" i="10" s="1"/>
  <c r="J506" i="10" l="1"/>
  <c r="E507" i="10"/>
  <c r="F507" i="10" s="1"/>
  <c r="H507" i="10" s="1"/>
  <c r="D508" i="10" s="1"/>
  <c r="J507" i="10" l="1"/>
  <c r="E508" i="10"/>
  <c r="F508" i="10" s="1"/>
  <c r="H508" i="10" s="1"/>
  <c r="D509" i="10" s="1"/>
  <c r="J508" i="10" l="1"/>
  <c r="E509" i="10"/>
  <c r="F509" i="10" s="1"/>
  <c r="H509" i="10" s="1"/>
  <c r="D510" i="10" s="1"/>
  <c r="J509" i="10" l="1"/>
  <c r="E510" i="10"/>
  <c r="F510" i="10" s="1"/>
  <c r="H510" i="10" s="1"/>
  <c r="D511" i="10" s="1"/>
  <c r="J510" i="10" l="1"/>
  <c r="E511" i="10"/>
  <c r="F511" i="10" s="1"/>
  <c r="H511" i="10" s="1"/>
  <c r="D512" i="10" s="1"/>
  <c r="J511" i="10" l="1"/>
  <c r="E512" i="10"/>
  <c r="F512" i="10" s="1"/>
  <c r="H512" i="10" s="1"/>
  <c r="D513" i="10" s="1"/>
  <c r="J512" i="10" l="1"/>
  <c r="E513" i="10"/>
  <c r="F513" i="10" s="1"/>
  <c r="H513" i="10" s="1"/>
  <c r="D514" i="10" s="1"/>
  <c r="J513" i="10" l="1"/>
  <c r="E514" i="10"/>
  <c r="F514" i="10" s="1"/>
  <c r="H514" i="10" s="1"/>
  <c r="D515" i="10" s="1"/>
  <c r="J514" i="10" l="1"/>
  <c r="E515" i="10"/>
  <c r="F515" i="10" s="1"/>
  <c r="H515" i="10" s="1"/>
  <c r="D516" i="10" s="1"/>
  <c r="J515" i="10" l="1"/>
  <c r="E516" i="10"/>
  <c r="F516" i="10" s="1"/>
  <c r="H516" i="10" s="1"/>
  <c r="D517" i="10" s="1"/>
  <c r="J516" i="10" l="1"/>
  <c r="E517" i="10"/>
  <c r="F517" i="10" s="1"/>
  <c r="H517" i="10" s="1"/>
  <c r="J11" i="10" s="1"/>
  <c r="J12" i="10" s="1"/>
  <c r="J14" i="10" s="1"/>
  <c r="J517" i="10" l="1"/>
</calcChain>
</file>

<file path=xl/sharedStrings.xml><?xml version="1.0" encoding="utf-8"?>
<sst xmlns="http://schemas.openxmlformats.org/spreadsheetml/2006/main" count="2986" uniqueCount="986">
  <si>
    <t>物件価格</t>
    <rPh sb="0" eb="2">
      <t>ブッケン</t>
    </rPh>
    <rPh sb="2" eb="4">
      <t>カカク</t>
    </rPh>
    <phoneticPr fontId="6"/>
  </si>
  <si>
    <t>借入金利</t>
    <rPh sb="0" eb="2">
      <t>カリイレ</t>
    </rPh>
    <rPh sb="2" eb="4">
      <t>キンリ</t>
    </rPh>
    <phoneticPr fontId="6"/>
  </si>
  <si>
    <t>諸経費</t>
    <rPh sb="0" eb="3">
      <t>ショケイヒ</t>
    </rPh>
    <phoneticPr fontId="6"/>
  </si>
  <si>
    <t>物件の詳細（１戸）</t>
    <rPh sb="0" eb="2">
      <t>ブッケン</t>
    </rPh>
    <rPh sb="7" eb="8">
      <t>コ</t>
    </rPh>
    <phoneticPr fontId="6"/>
  </si>
  <si>
    <t>利益試算表</t>
    <rPh sb="0" eb="2">
      <t>リエキ</t>
    </rPh>
    <rPh sb="2" eb="5">
      <t>シサンヒョウ</t>
    </rPh>
    <phoneticPr fontId="6"/>
  </si>
  <si>
    <t>その他</t>
    <rPh sb="2" eb="3">
      <t>タ</t>
    </rPh>
    <phoneticPr fontId="6"/>
  </si>
  <si>
    <t>元本</t>
    <rPh sb="0" eb="2">
      <t>ガンポン</t>
    </rPh>
    <phoneticPr fontId="6"/>
  </si>
  <si>
    <t>利息</t>
    <rPh sb="0" eb="2">
      <t>リソク</t>
    </rPh>
    <phoneticPr fontId="6"/>
  </si>
  <si>
    <t>残</t>
    <rPh sb="0" eb="1">
      <t>ザン</t>
    </rPh>
    <phoneticPr fontId="6"/>
  </si>
  <si>
    <t>金利</t>
    <rPh sb="0" eb="2">
      <t>キンリ</t>
    </rPh>
    <phoneticPr fontId="6"/>
  </si>
  <si>
    <t>１ヶ月</t>
    <rPh sb="2" eb="3">
      <t>ゲツ</t>
    </rPh>
    <phoneticPr fontId="6"/>
  </si>
  <si>
    <t>借入金額</t>
    <rPh sb="0" eb="2">
      <t>カリイレ</t>
    </rPh>
    <rPh sb="2" eb="4">
      <t>キンガク</t>
    </rPh>
    <phoneticPr fontId="6"/>
  </si>
  <si>
    <t>期間（年）</t>
    <rPh sb="0" eb="2">
      <t>キカン</t>
    </rPh>
    <rPh sb="3" eb="4">
      <t>ネン</t>
    </rPh>
    <phoneticPr fontId="6"/>
  </si>
  <si>
    <t>家賃収入（月）</t>
    <rPh sb="0" eb="2">
      <t>ヤチン</t>
    </rPh>
    <rPh sb="2" eb="4">
      <t>シュウニュウ</t>
    </rPh>
    <rPh sb="5" eb="6">
      <t>ツキ</t>
    </rPh>
    <phoneticPr fontId="6"/>
  </si>
  <si>
    <t>マンション管理費（月）</t>
    <rPh sb="5" eb="8">
      <t>カンリヒ</t>
    </rPh>
    <rPh sb="9" eb="10">
      <t>ツキ</t>
    </rPh>
    <phoneticPr fontId="6"/>
  </si>
  <si>
    <t>修繕積立金（月）</t>
    <rPh sb="0" eb="2">
      <t>シュウゼン</t>
    </rPh>
    <rPh sb="2" eb="4">
      <t>ツミタテ</t>
    </rPh>
    <rPh sb="4" eb="5">
      <t>キン</t>
    </rPh>
    <rPh sb="6" eb="7">
      <t>ツキ</t>
    </rPh>
    <phoneticPr fontId="6"/>
  </si>
  <si>
    <t>管理会社の管理費（月）</t>
    <rPh sb="0" eb="2">
      <t>カンリ</t>
    </rPh>
    <rPh sb="2" eb="4">
      <t>カイシャ</t>
    </rPh>
    <rPh sb="5" eb="8">
      <t>カンリヒ</t>
    </rPh>
    <rPh sb="9" eb="10">
      <t>ツキ</t>
    </rPh>
    <phoneticPr fontId="6"/>
  </si>
  <si>
    <t>３６１ヶ月</t>
    <rPh sb="4" eb="5">
      <t>ゲツ</t>
    </rPh>
    <phoneticPr fontId="6"/>
  </si>
  <si>
    <t>３６０ヶ月</t>
    <rPh sb="4" eb="5">
      <t>ゲツ</t>
    </rPh>
    <phoneticPr fontId="6"/>
  </si>
  <si>
    <t>３５９ヶ月</t>
    <rPh sb="4" eb="5">
      <t>ゲツ</t>
    </rPh>
    <phoneticPr fontId="6"/>
  </si>
  <si>
    <t>３５８ヶ月</t>
    <rPh sb="4" eb="5">
      <t>ゲツ</t>
    </rPh>
    <phoneticPr fontId="6"/>
  </si>
  <si>
    <t>３５７ヶ月</t>
    <rPh sb="4" eb="5">
      <t>ゲツ</t>
    </rPh>
    <phoneticPr fontId="6"/>
  </si>
  <si>
    <t>３５６ヶ月</t>
    <rPh sb="4" eb="5">
      <t>ゲツ</t>
    </rPh>
    <phoneticPr fontId="6"/>
  </si>
  <si>
    <t>３５５ヶ月</t>
    <rPh sb="4" eb="5">
      <t>ゲツ</t>
    </rPh>
    <phoneticPr fontId="6"/>
  </si>
  <si>
    <t>３５４ヶ月</t>
    <rPh sb="4" eb="5">
      <t>ゲツ</t>
    </rPh>
    <phoneticPr fontId="6"/>
  </si>
  <si>
    <t>３５３ヶ月</t>
    <rPh sb="4" eb="5">
      <t>ゲツ</t>
    </rPh>
    <phoneticPr fontId="6"/>
  </si>
  <si>
    <t>３５２ヶ月</t>
    <rPh sb="4" eb="5">
      <t>ゲツ</t>
    </rPh>
    <phoneticPr fontId="6"/>
  </si>
  <si>
    <t>３５１ヶ月</t>
    <rPh sb="4" eb="5">
      <t>ゲツ</t>
    </rPh>
    <phoneticPr fontId="6"/>
  </si>
  <si>
    <t>３５０ヶ月</t>
    <rPh sb="4" eb="5">
      <t>ゲツ</t>
    </rPh>
    <phoneticPr fontId="6"/>
  </si>
  <si>
    <t>３４９ヶ月</t>
    <rPh sb="4" eb="5">
      <t>ゲツ</t>
    </rPh>
    <phoneticPr fontId="6"/>
  </si>
  <si>
    <t>３４８ヶ月</t>
    <rPh sb="4" eb="5">
      <t>ゲツ</t>
    </rPh>
    <phoneticPr fontId="6"/>
  </si>
  <si>
    <t>３４７ヶ月</t>
    <rPh sb="4" eb="5">
      <t>ゲツ</t>
    </rPh>
    <phoneticPr fontId="6"/>
  </si>
  <si>
    <t>３４６ヶ月</t>
    <rPh sb="4" eb="5">
      <t>ゲツ</t>
    </rPh>
    <phoneticPr fontId="6"/>
  </si>
  <si>
    <t>３４５ヶ月</t>
    <rPh sb="4" eb="5">
      <t>ゲツ</t>
    </rPh>
    <phoneticPr fontId="6"/>
  </si>
  <si>
    <t>３４４ヶ月</t>
    <rPh sb="4" eb="5">
      <t>ゲツ</t>
    </rPh>
    <phoneticPr fontId="6"/>
  </si>
  <si>
    <t>３４３ヶ月</t>
    <rPh sb="4" eb="5">
      <t>ゲツ</t>
    </rPh>
    <phoneticPr fontId="6"/>
  </si>
  <si>
    <t>３４２ヶ月</t>
    <rPh sb="4" eb="5">
      <t>ゲツ</t>
    </rPh>
    <phoneticPr fontId="6"/>
  </si>
  <si>
    <t>３４１ヶ月</t>
    <rPh sb="4" eb="5">
      <t>ゲツ</t>
    </rPh>
    <phoneticPr fontId="6"/>
  </si>
  <si>
    <t>３４０ヶ月</t>
    <rPh sb="4" eb="5">
      <t>ゲツ</t>
    </rPh>
    <phoneticPr fontId="6"/>
  </si>
  <si>
    <t>３３９ヶ月</t>
    <rPh sb="4" eb="5">
      <t>ゲツ</t>
    </rPh>
    <phoneticPr fontId="6"/>
  </si>
  <si>
    <t>３３８ヶ月</t>
    <rPh sb="4" eb="5">
      <t>ゲツ</t>
    </rPh>
    <phoneticPr fontId="6"/>
  </si>
  <si>
    <t>３３７ヶ月</t>
    <rPh sb="4" eb="5">
      <t>ゲツ</t>
    </rPh>
    <phoneticPr fontId="6"/>
  </si>
  <si>
    <t>３３６ヶ月</t>
    <rPh sb="4" eb="5">
      <t>ゲツ</t>
    </rPh>
    <phoneticPr fontId="6"/>
  </si>
  <si>
    <t>３３５ヶ月</t>
    <rPh sb="4" eb="5">
      <t>ゲツ</t>
    </rPh>
    <phoneticPr fontId="6"/>
  </si>
  <si>
    <t>３３４ヶ月</t>
    <rPh sb="4" eb="5">
      <t>ゲツ</t>
    </rPh>
    <phoneticPr fontId="6"/>
  </si>
  <si>
    <t>３３３ヶ月</t>
    <rPh sb="4" eb="5">
      <t>ゲツ</t>
    </rPh>
    <phoneticPr fontId="6"/>
  </si>
  <si>
    <t>３３２ヶ月</t>
    <rPh sb="4" eb="5">
      <t>ゲツ</t>
    </rPh>
    <phoneticPr fontId="6"/>
  </si>
  <si>
    <t>３３１ヶ月</t>
    <rPh sb="4" eb="5">
      <t>ゲツ</t>
    </rPh>
    <phoneticPr fontId="6"/>
  </si>
  <si>
    <t>３３０ヶ月</t>
    <rPh sb="4" eb="5">
      <t>ゲツ</t>
    </rPh>
    <phoneticPr fontId="6"/>
  </si>
  <si>
    <t>３２９ヶ月</t>
    <rPh sb="4" eb="5">
      <t>ゲツ</t>
    </rPh>
    <phoneticPr fontId="6"/>
  </si>
  <si>
    <t>３２８ヶ月</t>
    <rPh sb="4" eb="5">
      <t>ゲツ</t>
    </rPh>
    <phoneticPr fontId="6"/>
  </si>
  <si>
    <t>３２７ヶ月</t>
    <rPh sb="4" eb="5">
      <t>ゲツ</t>
    </rPh>
    <phoneticPr fontId="6"/>
  </si>
  <si>
    <t>３２６ヶ月</t>
    <rPh sb="4" eb="5">
      <t>ゲツ</t>
    </rPh>
    <phoneticPr fontId="6"/>
  </si>
  <si>
    <t>３２５ヶ月</t>
    <rPh sb="4" eb="5">
      <t>ゲツ</t>
    </rPh>
    <phoneticPr fontId="6"/>
  </si>
  <si>
    <t>３２４ヶ月</t>
    <rPh sb="4" eb="5">
      <t>ゲツ</t>
    </rPh>
    <phoneticPr fontId="6"/>
  </si>
  <si>
    <t>３２３ヶ月</t>
    <rPh sb="4" eb="5">
      <t>ゲツ</t>
    </rPh>
    <phoneticPr fontId="6"/>
  </si>
  <si>
    <t>３２２ヶ月</t>
    <rPh sb="4" eb="5">
      <t>ゲツ</t>
    </rPh>
    <phoneticPr fontId="6"/>
  </si>
  <si>
    <t>３２１ヶ月</t>
    <rPh sb="4" eb="5">
      <t>ゲツ</t>
    </rPh>
    <phoneticPr fontId="6"/>
  </si>
  <si>
    <t>３２０ヶ月</t>
    <rPh sb="4" eb="5">
      <t>ゲツ</t>
    </rPh>
    <phoneticPr fontId="6"/>
  </si>
  <si>
    <t>３１９ヶ月</t>
    <rPh sb="4" eb="5">
      <t>ゲツ</t>
    </rPh>
    <phoneticPr fontId="6"/>
  </si>
  <si>
    <t>３１８ヶ月</t>
    <rPh sb="4" eb="5">
      <t>ゲツ</t>
    </rPh>
    <phoneticPr fontId="6"/>
  </si>
  <si>
    <t>３１７ヶ月</t>
    <rPh sb="4" eb="5">
      <t>ゲツ</t>
    </rPh>
    <phoneticPr fontId="6"/>
  </si>
  <si>
    <t>３１６ヶ月</t>
    <rPh sb="4" eb="5">
      <t>ゲツ</t>
    </rPh>
    <phoneticPr fontId="6"/>
  </si>
  <si>
    <t>３１５ヶ月</t>
    <rPh sb="4" eb="5">
      <t>ゲツ</t>
    </rPh>
    <phoneticPr fontId="6"/>
  </si>
  <si>
    <t>３１４ヶ月</t>
    <rPh sb="4" eb="5">
      <t>ゲツ</t>
    </rPh>
    <phoneticPr fontId="6"/>
  </si>
  <si>
    <t>３１３ヶ月</t>
    <rPh sb="4" eb="5">
      <t>ゲツ</t>
    </rPh>
    <phoneticPr fontId="6"/>
  </si>
  <si>
    <t>３１２ヶ月</t>
    <rPh sb="4" eb="5">
      <t>ゲツ</t>
    </rPh>
    <phoneticPr fontId="6"/>
  </si>
  <si>
    <t>３１１ヶ月</t>
    <rPh sb="4" eb="5">
      <t>ゲツ</t>
    </rPh>
    <phoneticPr fontId="6"/>
  </si>
  <si>
    <t>３１０ヶ月</t>
    <rPh sb="4" eb="5">
      <t>ゲツ</t>
    </rPh>
    <phoneticPr fontId="6"/>
  </si>
  <si>
    <t>３０９ヶ月</t>
    <rPh sb="4" eb="5">
      <t>ゲツ</t>
    </rPh>
    <phoneticPr fontId="6"/>
  </si>
  <si>
    <t>３０８ヶ月</t>
    <rPh sb="4" eb="5">
      <t>ゲツ</t>
    </rPh>
    <phoneticPr fontId="6"/>
  </si>
  <si>
    <t>３０７ヶ月</t>
    <rPh sb="4" eb="5">
      <t>ゲツ</t>
    </rPh>
    <phoneticPr fontId="6"/>
  </si>
  <si>
    <t>３０６ヶ月</t>
    <rPh sb="4" eb="5">
      <t>ゲツ</t>
    </rPh>
    <phoneticPr fontId="6"/>
  </si>
  <si>
    <t>３０５ヶ月</t>
    <rPh sb="4" eb="5">
      <t>ゲツ</t>
    </rPh>
    <phoneticPr fontId="6"/>
  </si>
  <si>
    <t>３０４ヶ月</t>
    <rPh sb="4" eb="5">
      <t>ゲツ</t>
    </rPh>
    <phoneticPr fontId="6"/>
  </si>
  <si>
    <t>３０３ヶ月</t>
    <rPh sb="4" eb="5">
      <t>ゲツ</t>
    </rPh>
    <phoneticPr fontId="6"/>
  </si>
  <si>
    <t>３０２ヶ月</t>
    <rPh sb="4" eb="5">
      <t>ゲツ</t>
    </rPh>
    <phoneticPr fontId="6"/>
  </si>
  <si>
    <t>３０１ヶ月</t>
    <rPh sb="4" eb="5">
      <t>ゲツ</t>
    </rPh>
    <phoneticPr fontId="6"/>
  </si>
  <si>
    <t>３００ヶ月</t>
    <rPh sb="4" eb="5">
      <t>ゲツ</t>
    </rPh>
    <phoneticPr fontId="6"/>
  </si>
  <si>
    <t>２９９ヶ月</t>
    <rPh sb="4" eb="5">
      <t>ゲツ</t>
    </rPh>
    <phoneticPr fontId="6"/>
  </si>
  <si>
    <t>２９８ヶ月</t>
    <rPh sb="4" eb="5">
      <t>ゲツ</t>
    </rPh>
    <phoneticPr fontId="6"/>
  </si>
  <si>
    <t>２９７ヶ月</t>
    <rPh sb="4" eb="5">
      <t>ゲツ</t>
    </rPh>
    <phoneticPr fontId="6"/>
  </si>
  <si>
    <t>２９６ヶ月</t>
    <rPh sb="4" eb="5">
      <t>ゲツ</t>
    </rPh>
    <phoneticPr fontId="6"/>
  </si>
  <si>
    <t>２９５ヶ月</t>
    <rPh sb="4" eb="5">
      <t>ゲツ</t>
    </rPh>
    <phoneticPr fontId="6"/>
  </si>
  <si>
    <t>２９４ヶ月</t>
    <rPh sb="4" eb="5">
      <t>ゲツ</t>
    </rPh>
    <phoneticPr fontId="6"/>
  </si>
  <si>
    <t>２９３ヶ月</t>
    <rPh sb="4" eb="5">
      <t>ゲツ</t>
    </rPh>
    <phoneticPr fontId="6"/>
  </si>
  <si>
    <t>２９２ヶ月</t>
    <rPh sb="4" eb="5">
      <t>ゲツ</t>
    </rPh>
    <phoneticPr fontId="6"/>
  </si>
  <si>
    <t>２９１ヶ月</t>
    <rPh sb="4" eb="5">
      <t>ゲツ</t>
    </rPh>
    <phoneticPr fontId="6"/>
  </si>
  <si>
    <t>２９０ヶ月</t>
    <rPh sb="4" eb="5">
      <t>ゲツ</t>
    </rPh>
    <phoneticPr fontId="6"/>
  </si>
  <si>
    <t>２８９ヶ月</t>
    <rPh sb="4" eb="5">
      <t>ゲツ</t>
    </rPh>
    <phoneticPr fontId="6"/>
  </si>
  <si>
    <t>２８８ヶ月</t>
    <rPh sb="4" eb="5">
      <t>ゲツ</t>
    </rPh>
    <phoneticPr fontId="6"/>
  </si>
  <si>
    <t>２８７ヶ月</t>
    <rPh sb="4" eb="5">
      <t>ゲツ</t>
    </rPh>
    <phoneticPr fontId="6"/>
  </si>
  <si>
    <t>２８６ヶ月</t>
    <rPh sb="4" eb="5">
      <t>ゲツ</t>
    </rPh>
    <phoneticPr fontId="6"/>
  </si>
  <si>
    <t>２８５ヶ月</t>
    <rPh sb="4" eb="5">
      <t>ゲツ</t>
    </rPh>
    <phoneticPr fontId="6"/>
  </si>
  <si>
    <t>２８４ヶ月</t>
    <rPh sb="4" eb="5">
      <t>ゲツ</t>
    </rPh>
    <phoneticPr fontId="6"/>
  </si>
  <si>
    <t>２８３ヶ月</t>
    <rPh sb="4" eb="5">
      <t>ゲツ</t>
    </rPh>
    <phoneticPr fontId="6"/>
  </si>
  <si>
    <t>２８２ヶ月</t>
    <rPh sb="4" eb="5">
      <t>ゲツ</t>
    </rPh>
    <phoneticPr fontId="6"/>
  </si>
  <si>
    <t>２８１ヶ月</t>
    <rPh sb="4" eb="5">
      <t>ゲツ</t>
    </rPh>
    <phoneticPr fontId="6"/>
  </si>
  <si>
    <t>２８０ヶ月</t>
    <rPh sb="4" eb="5">
      <t>ゲツ</t>
    </rPh>
    <phoneticPr fontId="6"/>
  </si>
  <si>
    <t>２７９ヶ月</t>
    <rPh sb="4" eb="5">
      <t>ゲツ</t>
    </rPh>
    <phoneticPr fontId="6"/>
  </si>
  <si>
    <t>２７８ヶ月</t>
    <rPh sb="4" eb="5">
      <t>ゲツ</t>
    </rPh>
    <phoneticPr fontId="6"/>
  </si>
  <si>
    <t>２７７ヶ月</t>
    <rPh sb="4" eb="5">
      <t>ゲツ</t>
    </rPh>
    <phoneticPr fontId="6"/>
  </si>
  <si>
    <t>２７６ヶ月</t>
    <rPh sb="4" eb="5">
      <t>ゲツ</t>
    </rPh>
    <phoneticPr fontId="6"/>
  </si>
  <si>
    <t>２７５ヶ月</t>
    <rPh sb="4" eb="5">
      <t>ゲツ</t>
    </rPh>
    <phoneticPr fontId="6"/>
  </si>
  <si>
    <t>２７４ヶ月</t>
    <rPh sb="4" eb="5">
      <t>ゲツ</t>
    </rPh>
    <phoneticPr fontId="6"/>
  </si>
  <si>
    <t>２７３ヶ月</t>
    <rPh sb="4" eb="5">
      <t>ゲツ</t>
    </rPh>
    <phoneticPr fontId="6"/>
  </si>
  <si>
    <t>２７２ヶ月</t>
    <rPh sb="4" eb="5">
      <t>ゲツ</t>
    </rPh>
    <phoneticPr fontId="6"/>
  </si>
  <si>
    <t>２７１ヶ月</t>
    <rPh sb="4" eb="5">
      <t>ゲツ</t>
    </rPh>
    <phoneticPr fontId="6"/>
  </si>
  <si>
    <t>２７０ヶ月</t>
    <rPh sb="4" eb="5">
      <t>ゲツ</t>
    </rPh>
    <phoneticPr fontId="6"/>
  </si>
  <si>
    <t>２６９ヶ月</t>
    <rPh sb="4" eb="5">
      <t>ゲツ</t>
    </rPh>
    <phoneticPr fontId="6"/>
  </si>
  <si>
    <t>２６８ヶ月</t>
    <rPh sb="4" eb="5">
      <t>ゲツ</t>
    </rPh>
    <phoneticPr fontId="6"/>
  </si>
  <si>
    <t>２６７ヶ月</t>
    <rPh sb="4" eb="5">
      <t>ゲツ</t>
    </rPh>
    <phoneticPr fontId="6"/>
  </si>
  <si>
    <t>２６６ヶ月</t>
    <rPh sb="4" eb="5">
      <t>ゲツ</t>
    </rPh>
    <phoneticPr fontId="6"/>
  </si>
  <si>
    <t>２６５ヶ月</t>
    <rPh sb="4" eb="5">
      <t>ゲツ</t>
    </rPh>
    <phoneticPr fontId="6"/>
  </si>
  <si>
    <t>２６４ヶ月</t>
    <rPh sb="4" eb="5">
      <t>ゲツ</t>
    </rPh>
    <phoneticPr fontId="6"/>
  </si>
  <si>
    <t>22年</t>
    <rPh sb="2" eb="3">
      <t>ネン</t>
    </rPh>
    <phoneticPr fontId="6"/>
  </si>
  <si>
    <t>２６３ヶ月</t>
    <rPh sb="4" eb="5">
      <t>ゲツ</t>
    </rPh>
    <phoneticPr fontId="6"/>
  </si>
  <si>
    <t>２６２ヶ月</t>
    <rPh sb="4" eb="5">
      <t>ゲツ</t>
    </rPh>
    <phoneticPr fontId="6"/>
  </si>
  <si>
    <t>２６１ヶ月</t>
    <rPh sb="4" eb="5">
      <t>ゲツ</t>
    </rPh>
    <phoneticPr fontId="6"/>
  </si>
  <si>
    <t>２６０ヶ月</t>
    <rPh sb="4" eb="5">
      <t>ゲツ</t>
    </rPh>
    <phoneticPr fontId="6"/>
  </si>
  <si>
    <t>２５９ヶ月</t>
    <rPh sb="4" eb="5">
      <t>ゲツ</t>
    </rPh>
    <phoneticPr fontId="6"/>
  </si>
  <si>
    <t>２５８ヶ月</t>
    <rPh sb="4" eb="5">
      <t>ゲツ</t>
    </rPh>
    <phoneticPr fontId="6"/>
  </si>
  <si>
    <t>２５７ヶ月</t>
    <rPh sb="4" eb="5">
      <t>ゲツ</t>
    </rPh>
    <phoneticPr fontId="6"/>
  </si>
  <si>
    <t>２５６ヶ月</t>
    <rPh sb="4" eb="5">
      <t>ゲツ</t>
    </rPh>
    <phoneticPr fontId="6"/>
  </si>
  <si>
    <t>２５５ヶ月</t>
    <rPh sb="4" eb="5">
      <t>ゲツ</t>
    </rPh>
    <phoneticPr fontId="6"/>
  </si>
  <si>
    <t>２５４ヶ月</t>
    <rPh sb="4" eb="5">
      <t>ゲツ</t>
    </rPh>
    <phoneticPr fontId="6"/>
  </si>
  <si>
    <t>２５３ヶ月</t>
    <rPh sb="4" eb="5">
      <t>ゲツ</t>
    </rPh>
    <phoneticPr fontId="6"/>
  </si>
  <si>
    <t>２５２ヶ月</t>
    <rPh sb="4" eb="5">
      <t>ゲツ</t>
    </rPh>
    <phoneticPr fontId="6"/>
  </si>
  <si>
    <t>21年</t>
    <rPh sb="2" eb="3">
      <t>ネン</t>
    </rPh>
    <phoneticPr fontId="6"/>
  </si>
  <si>
    <t>２５１ヶ月</t>
    <rPh sb="4" eb="5">
      <t>ゲツ</t>
    </rPh>
    <phoneticPr fontId="6"/>
  </si>
  <si>
    <t>２５０ヶ月</t>
    <rPh sb="4" eb="5">
      <t>ゲツ</t>
    </rPh>
    <phoneticPr fontId="6"/>
  </si>
  <si>
    <t>２４９ヶ月</t>
    <rPh sb="4" eb="5">
      <t>ゲツ</t>
    </rPh>
    <phoneticPr fontId="6"/>
  </si>
  <si>
    <t>２４８ヶ月</t>
    <rPh sb="4" eb="5">
      <t>ゲツ</t>
    </rPh>
    <phoneticPr fontId="6"/>
  </si>
  <si>
    <t>２４７ヶ月</t>
    <rPh sb="4" eb="5">
      <t>ゲツ</t>
    </rPh>
    <phoneticPr fontId="6"/>
  </si>
  <si>
    <t>２４６ヶ月</t>
    <rPh sb="4" eb="5">
      <t>ゲツ</t>
    </rPh>
    <phoneticPr fontId="6"/>
  </si>
  <si>
    <t>２４５ヶ月</t>
    <rPh sb="4" eb="5">
      <t>ゲツ</t>
    </rPh>
    <phoneticPr fontId="6"/>
  </si>
  <si>
    <t>２４４ヶ月</t>
    <rPh sb="4" eb="5">
      <t>ゲツ</t>
    </rPh>
    <phoneticPr fontId="6"/>
  </si>
  <si>
    <t>２４３ヶ月</t>
    <rPh sb="4" eb="5">
      <t>ゲツ</t>
    </rPh>
    <phoneticPr fontId="6"/>
  </si>
  <si>
    <t>２４２ヶ月</t>
    <rPh sb="4" eb="5">
      <t>ゲツ</t>
    </rPh>
    <phoneticPr fontId="6"/>
  </si>
  <si>
    <t>２４１ヶ月</t>
    <rPh sb="4" eb="5">
      <t>ゲツ</t>
    </rPh>
    <phoneticPr fontId="6"/>
  </si>
  <si>
    <t>２４０ヶ月</t>
    <rPh sb="4" eb="5">
      <t>ゲツ</t>
    </rPh>
    <phoneticPr fontId="6"/>
  </si>
  <si>
    <t>20年</t>
    <rPh sb="2" eb="3">
      <t>ネン</t>
    </rPh>
    <phoneticPr fontId="6"/>
  </si>
  <si>
    <t>２３９ヶ月</t>
    <rPh sb="4" eb="5">
      <t>ゲツ</t>
    </rPh>
    <phoneticPr fontId="6"/>
  </si>
  <si>
    <t>２３８ヶ月</t>
    <rPh sb="4" eb="5">
      <t>ゲツ</t>
    </rPh>
    <phoneticPr fontId="6"/>
  </si>
  <si>
    <t>２３７ヶ月</t>
    <rPh sb="4" eb="5">
      <t>ゲツ</t>
    </rPh>
    <phoneticPr fontId="6"/>
  </si>
  <si>
    <t>２３６ヶ月</t>
    <rPh sb="4" eb="5">
      <t>ゲツ</t>
    </rPh>
    <phoneticPr fontId="6"/>
  </si>
  <si>
    <t>２３５ヶ月</t>
    <rPh sb="4" eb="5">
      <t>ゲツ</t>
    </rPh>
    <phoneticPr fontId="6"/>
  </si>
  <si>
    <t>２３４ヶ月</t>
    <rPh sb="4" eb="5">
      <t>ゲツ</t>
    </rPh>
    <phoneticPr fontId="6"/>
  </si>
  <si>
    <t>２３３ヶ月</t>
    <rPh sb="4" eb="5">
      <t>ゲツ</t>
    </rPh>
    <phoneticPr fontId="6"/>
  </si>
  <si>
    <t>２３２ヶ月</t>
    <rPh sb="4" eb="5">
      <t>ゲツ</t>
    </rPh>
    <phoneticPr fontId="6"/>
  </si>
  <si>
    <t>２３１ヶ月</t>
    <rPh sb="4" eb="5">
      <t>ゲツ</t>
    </rPh>
    <phoneticPr fontId="6"/>
  </si>
  <si>
    <t>２３０ヶ月</t>
    <rPh sb="4" eb="5">
      <t>ゲツ</t>
    </rPh>
    <phoneticPr fontId="6"/>
  </si>
  <si>
    <t>２２９ヶ月</t>
    <rPh sb="4" eb="5">
      <t>ゲツ</t>
    </rPh>
    <phoneticPr fontId="6"/>
  </si>
  <si>
    <t>２２８ヶ月</t>
    <rPh sb="4" eb="5">
      <t>ゲツ</t>
    </rPh>
    <phoneticPr fontId="6"/>
  </si>
  <si>
    <t>19年</t>
    <rPh sb="2" eb="3">
      <t>ネン</t>
    </rPh>
    <phoneticPr fontId="6"/>
  </si>
  <si>
    <t>２２７ヶ月</t>
    <rPh sb="4" eb="5">
      <t>ゲツ</t>
    </rPh>
    <phoneticPr fontId="6"/>
  </si>
  <si>
    <t>２２６ヶ月</t>
    <rPh sb="4" eb="5">
      <t>ゲツ</t>
    </rPh>
    <phoneticPr fontId="6"/>
  </si>
  <si>
    <t>２２５ヶ月</t>
    <rPh sb="4" eb="5">
      <t>ゲツ</t>
    </rPh>
    <phoneticPr fontId="6"/>
  </si>
  <si>
    <t>２２４ヶ月</t>
    <rPh sb="4" eb="5">
      <t>ゲツ</t>
    </rPh>
    <phoneticPr fontId="6"/>
  </si>
  <si>
    <t>２２３ヶ月</t>
    <rPh sb="4" eb="5">
      <t>ゲツ</t>
    </rPh>
    <phoneticPr fontId="6"/>
  </si>
  <si>
    <t>２２２ヶ月</t>
    <rPh sb="4" eb="5">
      <t>ゲツ</t>
    </rPh>
    <phoneticPr fontId="6"/>
  </si>
  <si>
    <t>２２１ヶ月</t>
    <rPh sb="4" eb="5">
      <t>ゲツ</t>
    </rPh>
    <phoneticPr fontId="6"/>
  </si>
  <si>
    <t>２２０ヶ月</t>
    <rPh sb="4" eb="5">
      <t>ゲツ</t>
    </rPh>
    <phoneticPr fontId="6"/>
  </si>
  <si>
    <t>２１９ヶ月</t>
    <rPh sb="4" eb="5">
      <t>ゲツ</t>
    </rPh>
    <phoneticPr fontId="6"/>
  </si>
  <si>
    <t>２１８ヶ月</t>
    <rPh sb="4" eb="5">
      <t>ゲツ</t>
    </rPh>
    <phoneticPr fontId="6"/>
  </si>
  <si>
    <t>２１７ヶ月</t>
    <rPh sb="4" eb="5">
      <t>ゲツ</t>
    </rPh>
    <phoneticPr fontId="6"/>
  </si>
  <si>
    <t>２１６ヶ月</t>
    <rPh sb="4" eb="5">
      <t>ゲツ</t>
    </rPh>
    <phoneticPr fontId="6"/>
  </si>
  <si>
    <t>18年</t>
    <rPh sb="2" eb="3">
      <t>ネン</t>
    </rPh>
    <phoneticPr fontId="6"/>
  </si>
  <si>
    <t>２１５ヶ月</t>
    <rPh sb="4" eb="5">
      <t>ゲツ</t>
    </rPh>
    <phoneticPr fontId="6"/>
  </si>
  <si>
    <t>２１４ヶ月</t>
    <rPh sb="4" eb="5">
      <t>ゲツ</t>
    </rPh>
    <phoneticPr fontId="6"/>
  </si>
  <si>
    <t>２１３ヶ月</t>
    <rPh sb="4" eb="5">
      <t>ゲツ</t>
    </rPh>
    <phoneticPr fontId="6"/>
  </si>
  <si>
    <t>２１２ヶ月</t>
    <rPh sb="4" eb="5">
      <t>ゲツ</t>
    </rPh>
    <phoneticPr fontId="6"/>
  </si>
  <si>
    <t>２１１ヶ月</t>
    <rPh sb="4" eb="5">
      <t>ゲツ</t>
    </rPh>
    <phoneticPr fontId="6"/>
  </si>
  <si>
    <t>２１０ヶ月</t>
    <rPh sb="4" eb="5">
      <t>ゲツ</t>
    </rPh>
    <phoneticPr fontId="6"/>
  </si>
  <si>
    <t>２０９ヶ月</t>
    <rPh sb="4" eb="5">
      <t>ゲツ</t>
    </rPh>
    <phoneticPr fontId="6"/>
  </si>
  <si>
    <t>２０８ヶ月</t>
    <rPh sb="4" eb="5">
      <t>ゲツ</t>
    </rPh>
    <phoneticPr fontId="6"/>
  </si>
  <si>
    <t>２０７ヶ月</t>
    <rPh sb="4" eb="5">
      <t>ゲツ</t>
    </rPh>
    <phoneticPr fontId="6"/>
  </si>
  <si>
    <t>２０６ヶ月</t>
    <rPh sb="4" eb="5">
      <t>ゲツ</t>
    </rPh>
    <phoneticPr fontId="6"/>
  </si>
  <si>
    <t>２０５ヶ月</t>
    <rPh sb="4" eb="5">
      <t>ゲツ</t>
    </rPh>
    <phoneticPr fontId="6"/>
  </si>
  <si>
    <t>２０４ヶ月</t>
    <rPh sb="4" eb="5">
      <t>ゲツ</t>
    </rPh>
    <phoneticPr fontId="6"/>
  </si>
  <si>
    <t>17年</t>
    <rPh sb="2" eb="3">
      <t>ネン</t>
    </rPh>
    <phoneticPr fontId="6"/>
  </si>
  <si>
    <t>２０３ヶ月</t>
    <rPh sb="4" eb="5">
      <t>ゲツ</t>
    </rPh>
    <phoneticPr fontId="6"/>
  </si>
  <si>
    <t>２０２ヶ月</t>
    <rPh sb="4" eb="5">
      <t>ゲツ</t>
    </rPh>
    <phoneticPr fontId="6"/>
  </si>
  <si>
    <t>２０１ヶ月</t>
    <rPh sb="4" eb="5">
      <t>ゲツ</t>
    </rPh>
    <phoneticPr fontId="6"/>
  </si>
  <si>
    <t>２００ヶ月</t>
    <rPh sb="4" eb="5">
      <t>ゲツ</t>
    </rPh>
    <phoneticPr fontId="6"/>
  </si>
  <si>
    <t>１９９ヶ月</t>
    <rPh sb="4" eb="5">
      <t>ゲツ</t>
    </rPh>
    <phoneticPr fontId="6"/>
  </si>
  <si>
    <t>１９８ヶ月</t>
    <rPh sb="4" eb="5">
      <t>ゲツ</t>
    </rPh>
    <phoneticPr fontId="6"/>
  </si>
  <si>
    <t>１９７ヶ月</t>
    <rPh sb="4" eb="5">
      <t>ゲツ</t>
    </rPh>
    <phoneticPr fontId="6"/>
  </si>
  <si>
    <t>１９６ヶ月</t>
    <rPh sb="4" eb="5">
      <t>ゲツ</t>
    </rPh>
    <phoneticPr fontId="6"/>
  </si>
  <si>
    <t>１９５ヶ月</t>
    <rPh sb="4" eb="5">
      <t>ゲツ</t>
    </rPh>
    <phoneticPr fontId="6"/>
  </si>
  <si>
    <t>１９４ヶ月</t>
    <rPh sb="4" eb="5">
      <t>ゲツ</t>
    </rPh>
    <phoneticPr fontId="6"/>
  </si>
  <si>
    <t>１９３ヶ月</t>
    <rPh sb="4" eb="5">
      <t>ゲツ</t>
    </rPh>
    <phoneticPr fontId="6"/>
  </si>
  <si>
    <t>１９２ヶ月</t>
    <rPh sb="4" eb="5">
      <t>ゲツ</t>
    </rPh>
    <phoneticPr fontId="6"/>
  </si>
  <si>
    <t>16年</t>
    <rPh sb="2" eb="3">
      <t>ネン</t>
    </rPh>
    <phoneticPr fontId="6"/>
  </si>
  <si>
    <t>１９１ヶ月</t>
    <rPh sb="4" eb="5">
      <t>ゲツ</t>
    </rPh>
    <phoneticPr fontId="6"/>
  </si>
  <si>
    <t>１９０ヶ月</t>
    <rPh sb="4" eb="5">
      <t>ゲツ</t>
    </rPh>
    <phoneticPr fontId="6"/>
  </si>
  <si>
    <t>１８９ヶ月</t>
    <rPh sb="4" eb="5">
      <t>ゲツ</t>
    </rPh>
    <phoneticPr fontId="6"/>
  </si>
  <si>
    <t>１８８ヶ月</t>
    <rPh sb="4" eb="5">
      <t>ゲツ</t>
    </rPh>
    <phoneticPr fontId="6"/>
  </si>
  <si>
    <t>１８７ヶ月</t>
    <rPh sb="4" eb="5">
      <t>ゲツ</t>
    </rPh>
    <phoneticPr fontId="6"/>
  </si>
  <si>
    <t>１８６ヶ月</t>
    <rPh sb="4" eb="5">
      <t>ゲツ</t>
    </rPh>
    <phoneticPr fontId="6"/>
  </si>
  <si>
    <t>１８５ヶ月</t>
    <rPh sb="4" eb="5">
      <t>ゲツ</t>
    </rPh>
    <phoneticPr fontId="6"/>
  </si>
  <si>
    <t>１８４ヶ月</t>
    <rPh sb="4" eb="5">
      <t>ゲツ</t>
    </rPh>
    <phoneticPr fontId="6"/>
  </si>
  <si>
    <t>１８３ヶ月</t>
    <rPh sb="4" eb="5">
      <t>ゲツ</t>
    </rPh>
    <phoneticPr fontId="6"/>
  </si>
  <si>
    <t>１８２ヶ月</t>
    <rPh sb="4" eb="5">
      <t>ゲツ</t>
    </rPh>
    <phoneticPr fontId="6"/>
  </si>
  <si>
    <t>１８１ヶ月</t>
    <rPh sb="4" eb="5">
      <t>ゲツ</t>
    </rPh>
    <phoneticPr fontId="6"/>
  </si>
  <si>
    <t>１８０ヶ月</t>
    <rPh sb="4" eb="5">
      <t>ゲツ</t>
    </rPh>
    <phoneticPr fontId="6"/>
  </si>
  <si>
    <t>15年</t>
    <rPh sb="2" eb="3">
      <t>ネン</t>
    </rPh>
    <phoneticPr fontId="6"/>
  </si>
  <si>
    <t>１７９ヶ月</t>
    <rPh sb="4" eb="5">
      <t>ゲツ</t>
    </rPh>
    <phoneticPr fontId="6"/>
  </si>
  <si>
    <t>１７８ヶ月</t>
    <rPh sb="4" eb="5">
      <t>ゲツ</t>
    </rPh>
    <phoneticPr fontId="6"/>
  </si>
  <si>
    <t>１７７ヶ月</t>
    <rPh sb="4" eb="5">
      <t>ゲツ</t>
    </rPh>
    <phoneticPr fontId="6"/>
  </si>
  <si>
    <t>１７６ヶ月</t>
    <rPh sb="4" eb="5">
      <t>ゲツ</t>
    </rPh>
    <phoneticPr fontId="6"/>
  </si>
  <si>
    <t>１７５ヶ月</t>
    <rPh sb="4" eb="5">
      <t>ゲツ</t>
    </rPh>
    <phoneticPr fontId="6"/>
  </si>
  <si>
    <t>１７４ヶ月</t>
    <rPh sb="4" eb="5">
      <t>ゲツ</t>
    </rPh>
    <phoneticPr fontId="6"/>
  </si>
  <si>
    <t>１７３ヶ月</t>
    <rPh sb="4" eb="5">
      <t>ゲツ</t>
    </rPh>
    <phoneticPr fontId="6"/>
  </si>
  <si>
    <t>１７２ヶ月</t>
    <rPh sb="4" eb="5">
      <t>ゲツ</t>
    </rPh>
    <phoneticPr fontId="6"/>
  </si>
  <si>
    <t>１７１ヶ月</t>
    <rPh sb="4" eb="5">
      <t>ゲツ</t>
    </rPh>
    <phoneticPr fontId="6"/>
  </si>
  <si>
    <t>１７０ヶ月</t>
    <rPh sb="4" eb="5">
      <t>ゲツ</t>
    </rPh>
    <phoneticPr fontId="6"/>
  </si>
  <si>
    <t>１６９ヶ月</t>
    <rPh sb="4" eb="5">
      <t>ゲツ</t>
    </rPh>
    <phoneticPr fontId="6"/>
  </si>
  <si>
    <t>１６８ヶ月</t>
    <rPh sb="4" eb="5">
      <t>ゲツ</t>
    </rPh>
    <phoneticPr fontId="6"/>
  </si>
  <si>
    <t>14年</t>
    <rPh sb="2" eb="3">
      <t>ネン</t>
    </rPh>
    <phoneticPr fontId="6"/>
  </si>
  <si>
    <t>１６７ヶ月</t>
    <rPh sb="4" eb="5">
      <t>ゲツ</t>
    </rPh>
    <phoneticPr fontId="6"/>
  </si>
  <si>
    <t>１６６ヶ月</t>
    <rPh sb="4" eb="5">
      <t>ゲツ</t>
    </rPh>
    <phoneticPr fontId="6"/>
  </si>
  <si>
    <t>１６５ヶ月</t>
    <rPh sb="4" eb="5">
      <t>ゲツ</t>
    </rPh>
    <phoneticPr fontId="6"/>
  </si>
  <si>
    <t>１６４ヶ月</t>
    <rPh sb="4" eb="5">
      <t>ゲツ</t>
    </rPh>
    <phoneticPr fontId="6"/>
  </si>
  <si>
    <t>１６３ヶ月</t>
    <rPh sb="4" eb="5">
      <t>ゲツ</t>
    </rPh>
    <phoneticPr fontId="6"/>
  </si>
  <si>
    <t>１６２ヶ月</t>
    <rPh sb="4" eb="5">
      <t>ゲツ</t>
    </rPh>
    <phoneticPr fontId="6"/>
  </si>
  <si>
    <t>１６１ヶ月</t>
    <rPh sb="4" eb="5">
      <t>ゲツ</t>
    </rPh>
    <phoneticPr fontId="6"/>
  </si>
  <si>
    <t>１６０ヶ月</t>
    <rPh sb="4" eb="5">
      <t>ゲツ</t>
    </rPh>
    <phoneticPr fontId="6"/>
  </si>
  <si>
    <t>１５９ヶ月</t>
    <rPh sb="4" eb="5">
      <t>ゲツ</t>
    </rPh>
    <phoneticPr fontId="6"/>
  </si>
  <si>
    <t>１５８ヶ月</t>
    <rPh sb="4" eb="5">
      <t>ゲツ</t>
    </rPh>
    <phoneticPr fontId="6"/>
  </si>
  <si>
    <t>１５７ヶ月</t>
    <rPh sb="4" eb="5">
      <t>ゲツ</t>
    </rPh>
    <phoneticPr fontId="6"/>
  </si>
  <si>
    <t>１５６ヶ月</t>
    <rPh sb="4" eb="5">
      <t>ゲツ</t>
    </rPh>
    <phoneticPr fontId="6"/>
  </si>
  <si>
    <t>13年</t>
    <rPh sb="2" eb="3">
      <t>ネン</t>
    </rPh>
    <phoneticPr fontId="6"/>
  </si>
  <si>
    <t>１５５ヶ月</t>
    <rPh sb="4" eb="5">
      <t>ゲツ</t>
    </rPh>
    <phoneticPr fontId="6"/>
  </si>
  <si>
    <t>１５４ヶ月</t>
    <rPh sb="4" eb="5">
      <t>ゲツ</t>
    </rPh>
    <phoneticPr fontId="6"/>
  </si>
  <si>
    <t>１５３ヶ月</t>
    <rPh sb="4" eb="5">
      <t>ゲツ</t>
    </rPh>
    <phoneticPr fontId="6"/>
  </si>
  <si>
    <t>１５２ヶ月</t>
    <rPh sb="4" eb="5">
      <t>ゲツ</t>
    </rPh>
    <phoneticPr fontId="6"/>
  </si>
  <si>
    <t>１５１ヶ月</t>
    <rPh sb="4" eb="5">
      <t>ゲツ</t>
    </rPh>
    <phoneticPr fontId="6"/>
  </si>
  <si>
    <t>１５０ヶ月</t>
    <rPh sb="4" eb="5">
      <t>ゲツ</t>
    </rPh>
    <phoneticPr fontId="6"/>
  </si>
  <si>
    <t>１４９ヶ月</t>
    <rPh sb="4" eb="5">
      <t>ゲツ</t>
    </rPh>
    <phoneticPr fontId="6"/>
  </si>
  <si>
    <t>１４８ヶ月</t>
    <rPh sb="4" eb="5">
      <t>ゲツ</t>
    </rPh>
    <phoneticPr fontId="6"/>
  </si>
  <si>
    <t>１４７ヶ月</t>
    <rPh sb="4" eb="5">
      <t>ゲツ</t>
    </rPh>
    <phoneticPr fontId="6"/>
  </si>
  <si>
    <t>１４６ヶ月</t>
    <rPh sb="4" eb="5">
      <t>ゲツ</t>
    </rPh>
    <phoneticPr fontId="6"/>
  </si>
  <si>
    <t>１４５ヶ月</t>
    <rPh sb="4" eb="5">
      <t>ゲツ</t>
    </rPh>
    <phoneticPr fontId="6"/>
  </si>
  <si>
    <t>１４４ヶ月</t>
    <rPh sb="4" eb="5">
      <t>ゲツ</t>
    </rPh>
    <phoneticPr fontId="6"/>
  </si>
  <si>
    <t>12年</t>
    <rPh sb="2" eb="3">
      <t>ネン</t>
    </rPh>
    <phoneticPr fontId="6"/>
  </si>
  <si>
    <t>１４３ヶ月</t>
    <rPh sb="4" eb="5">
      <t>ゲツ</t>
    </rPh>
    <phoneticPr fontId="6"/>
  </si>
  <si>
    <t>１４２ヶ月</t>
    <rPh sb="4" eb="5">
      <t>ゲツ</t>
    </rPh>
    <phoneticPr fontId="6"/>
  </si>
  <si>
    <t>１４１ヶ月</t>
    <rPh sb="4" eb="5">
      <t>ゲツ</t>
    </rPh>
    <phoneticPr fontId="6"/>
  </si>
  <si>
    <t>１４０ヶ月</t>
    <rPh sb="4" eb="5">
      <t>ゲツ</t>
    </rPh>
    <phoneticPr fontId="6"/>
  </si>
  <si>
    <t>１３９ヶ月</t>
    <rPh sb="4" eb="5">
      <t>ゲツ</t>
    </rPh>
    <phoneticPr fontId="6"/>
  </si>
  <si>
    <t>１３８ヶ月</t>
    <rPh sb="4" eb="5">
      <t>ゲツ</t>
    </rPh>
    <phoneticPr fontId="6"/>
  </si>
  <si>
    <t>１３７ヶ月</t>
    <rPh sb="4" eb="5">
      <t>ゲツ</t>
    </rPh>
    <phoneticPr fontId="6"/>
  </si>
  <si>
    <t>１３６ヶ月</t>
    <rPh sb="4" eb="5">
      <t>ゲツ</t>
    </rPh>
    <phoneticPr fontId="6"/>
  </si>
  <si>
    <t>１３５ヶ月</t>
    <rPh sb="4" eb="5">
      <t>ゲツ</t>
    </rPh>
    <phoneticPr fontId="6"/>
  </si>
  <si>
    <t>１３４ヶ月</t>
    <rPh sb="4" eb="5">
      <t>ゲツ</t>
    </rPh>
    <phoneticPr fontId="6"/>
  </si>
  <si>
    <t>１３３ヶ月</t>
    <rPh sb="4" eb="5">
      <t>ゲツ</t>
    </rPh>
    <phoneticPr fontId="6"/>
  </si>
  <si>
    <t>１３２ヶ月</t>
    <rPh sb="4" eb="5">
      <t>ゲツ</t>
    </rPh>
    <phoneticPr fontId="6"/>
  </si>
  <si>
    <t>11年</t>
    <rPh sb="2" eb="3">
      <t>ネン</t>
    </rPh>
    <phoneticPr fontId="6"/>
  </si>
  <si>
    <t>１３１ヶ月</t>
    <rPh sb="4" eb="5">
      <t>ゲツ</t>
    </rPh>
    <phoneticPr fontId="6"/>
  </si>
  <si>
    <t>１３０ヶ月</t>
    <rPh sb="4" eb="5">
      <t>ゲツ</t>
    </rPh>
    <phoneticPr fontId="6"/>
  </si>
  <si>
    <t>１２９ヶ月</t>
    <rPh sb="4" eb="5">
      <t>ゲツ</t>
    </rPh>
    <phoneticPr fontId="6"/>
  </si>
  <si>
    <t>１２８ヶ月</t>
    <rPh sb="4" eb="5">
      <t>ゲツ</t>
    </rPh>
    <phoneticPr fontId="6"/>
  </si>
  <si>
    <t>１２７ヶ月</t>
    <rPh sb="4" eb="5">
      <t>ゲツ</t>
    </rPh>
    <phoneticPr fontId="6"/>
  </si>
  <si>
    <t>１２６ヶ月</t>
    <rPh sb="4" eb="5">
      <t>ゲツ</t>
    </rPh>
    <phoneticPr fontId="6"/>
  </si>
  <si>
    <t>１２５ヶ月</t>
    <rPh sb="4" eb="5">
      <t>ゲツ</t>
    </rPh>
    <phoneticPr fontId="6"/>
  </si>
  <si>
    <t>１２４ヶ月</t>
    <rPh sb="4" eb="5">
      <t>ゲツ</t>
    </rPh>
    <phoneticPr fontId="6"/>
  </si>
  <si>
    <t>１２３ヶ月</t>
    <rPh sb="4" eb="5">
      <t>ゲツ</t>
    </rPh>
    <phoneticPr fontId="6"/>
  </si>
  <si>
    <t>１２２ヶ月</t>
    <rPh sb="4" eb="5">
      <t>ゲツ</t>
    </rPh>
    <phoneticPr fontId="6"/>
  </si>
  <si>
    <t>１２１ヶ月</t>
    <rPh sb="4" eb="5">
      <t>ゲツ</t>
    </rPh>
    <phoneticPr fontId="6"/>
  </si>
  <si>
    <t>１２０ヶ月</t>
    <rPh sb="4" eb="5">
      <t>ゲツ</t>
    </rPh>
    <phoneticPr fontId="6"/>
  </si>
  <si>
    <t>10年</t>
    <rPh sb="2" eb="3">
      <t>ネン</t>
    </rPh>
    <phoneticPr fontId="6"/>
  </si>
  <si>
    <t>１１９ヶ月</t>
    <rPh sb="4" eb="5">
      <t>ゲツ</t>
    </rPh>
    <phoneticPr fontId="6"/>
  </si>
  <si>
    <t>１１８ヶ月</t>
    <rPh sb="4" eb="5">
      <t>ゲツ</t>
    </rPh>
    <phoneticPr fontId="6"/>
  </si>
  <si>
    <t>１１７ヶ月</t>
    <rPh sb="4" eb="5">
      <t>ゲツ</t>
    </rPh>
    <phoneticPr fontId="6"/>
  </si>
  <si>
    <t>１１６ヶ月</t>
    <rPh sb="4" eb="5">
      <t>ゲツ</t>
    </rPh>
    <phoneticPr fontId="6"/>
  </si>
  <si>
    <t>１１５ヶ月</t>
    <rPh sb="4" eb="5">
      <t>ゲツ</t>
    </rPh>
    <phoneticPr fontId="6"/>
  </si>
  <si>
    <t>１１４ヶ月</t>
    <rPh sb="4" eb="5">
      <t>ゲツ</t>
    </rPh>
    <phoneticPr fontId="6"/>
  </si>
  <si>
    <t>１１３ヶ月</t>
    <rPh sb="4" eb="5">
      <t>ゲツ</t>
    </rPh>
    <phoneticPr fontId="6"/>
  </si>
  <si>
    <t>１１２ヶ月</t>
    <rPh sb="4" eb="5">
      <t>ゲツ</t>
    </rPh>
    <phoneticPr fontId="6"/>
  </si>
  <si>
    <t>１１１ヶ月</t>
    <rPh sb="4" eb="5">
      <t>ゲツ</t>
    </rPh>
    <phoneticPr fontId="6"/>
  </si>
  <si>
    <t>１１０ヶ月</t>
    <rPh sb="4" eb="5">
      <t>ゲツ</t>
    </rPh>
    <phoneticPr fontId="6"/>
  </si>
  <si>
    <t>１０９ヶ月</t>
    <rPh sb="4" eb="5">
      <t>ゲツ</t>
    </rPh>
    <phoneticPr fontId="6"/>
  </si>
  <si>
    <t>１０８ヶ月</t>
    <rPh sb="4" eb="5">
      <t>ゲツ</t>
    </rPh>
    <phoneticPr fontId="6"/>
  </si>
  <si>
    <t>9年</t>
    <rPh sb="1" eb="2">
      <t>ネン</t>
    </rPh>
    <phoneticPr fontId="6"/>
  </si>
  <si>
    <t>１０７ヶ月</t>
    <rPh sb="4" eb="5">
      <t>ゲツ</t>
    </rPh>
    <phoneticPr fontId="6"/>
  </si>
  <si>
    <t>１０６ヶ月</t>
    <rPh sb="4" eb="5">
      <t>ゲツ</t>
    </rPh>
    <phoneticPr fontId="6"/>
  </si>
  <si>
    <t>１０５ヶ月</t>
    <rPh sb="4" eb="5">
      <t>ゲツ</t>
    </rPh>
    <phoneticPr fontId="6"/>
  </si>
  <si>
    <t>１０４ヶ月</t>
    <rPh sb="4" eb="5">
      <t>ゲツ</t>
    </rPh>
    <phoneticPr fontId="6"/>
  </si>
  <si>
    <t>１０３ヶ月</t>
    <rPh sb="4" eb="5">
      <t>ゲツ</t>
    </rPh>
    <phoneticPr fontId="6"/>
  </si>
  <si>
    <t>１０２ヶ月</t>
    <rPh sb="4" eb="5">
      <t>ゲツ</t>
    </rPh>
    <phoneticPr fontId="6"/>
  </si>
  <si>
    <t>１０１ヶ月</t>
    <rPh sb="4" eb="5">
      <t>ゲツ</t>
    </rPh>
    <phoneticPr fontId="6"/>
  </si>
  <si>
    <t>１００ヶ月</t>
    <rPh sb="4" eb="5">
      <t>ゲツ</t>
    </rPh>
    <phoneticPr fontId="6"/>
  </si>
  <si>
    <t>９９ヶ月</t>
    <rPh sb="3" eb="4">
      <t>ゲツ</t>
    </rPh>
    <phoneticPr fontId="6"/>
  </si>
  <si>
    <t>９８ヶ月</t>
    <rPh sb="3" eb="4">
      <t>ゲツ</t>
    </rPh>
    <phoneticPr fontId="6"/>
  </si>
  <si>
    <t>９７ヶ月</t>
    <rPh sb="3" eb="4">
      <t>ゲツ</t>
    </rPh>
    <phoneticPr fontId="6"/>
  </si>
  <si>
    <t>９６ヶ月</t>
    <rPh sb="3" eb="4">
      <t>ゲツ</t>
    </rPh>
    <phoneticPr fontId="6"/>
  </si>
  <si>
    <t>8年</t>
    <rPh sb="1" eb="2">
      <t>ネン</t>
    </rPh>
    <phoneticPr fontId="6"/>
  </si>
  <si>
    <t>９５ヶ月</t>
    <rPh sb="3" eb="4">
      <t>ゲツ</t>
    </rPh>
    <phoneticPr fontId="6"/>
  </si>
  <si>
    <t>９４ヶ月</t>
    <rPh sb="3" eb="4">
      <t>ゲツ</t>
    </rPh>
    <phoneticPr fontId="6"/>
  </si>
  <si>
    <t>９３ヶ月</t>
    <rPh sb="3" eb="4">
      <t>ゲツ</t>
    </rPh>
    <phoneticPr fontId="6"/>
  </si>
  <si>
    <t>９２ヶ月</t>
    <rPh sb="3" eb="4">
      <t>ゲツ</t>
    </rPh>
    <phoneticPr fontId="6"/>
  </si>
  <si>
    <t>９１ヶ月</t>
    <rPh sb="3" eb="4">
      <t>ゲツ</t>
    </rPh>
    <phoneticPr fontId="6"/>
  </si>
  <si>
    <t>９０ヶ月</t>
    <rPh sb="3" eb="4">
      <t>ゲツ</t>
    </rPh>
    <phoneticPr fontId="6"/>
  </si>
  <si>
    <t>８９ヶ月</t>
    <rPh sb="3" eb="4">
      <t>ゲツ</t>
    </rPh>
    <phoneticPr fontId="6"/>
  </si>
  <si>
    <t>８８ヶ月</t>
    <rPh sb="3" eb="4">
      <t>ゲツ</t>
    </rPh>
    <phoneticPr fontId="6"/>
  </si>
  <si>
    <t>８７ヶ月</t>
    <rPh sb="3" eb="4">
      <t>ゲツ</t>
    </rPh>
    <phoneticPr fontId="6"/>
  </si>
  <si>
    <t>８６ヶ月</t>
    <rPh sb="3" eb="4">
      <t>ゲツ</t>
    </rPh>
    <phoneticPr fontId="6"/>
  </si>
  <si>
    <t>８５ヶ月</t>
    <rPh sb="3" eb="4">
      <t>ゲツ</t>
    </rPh>
    <phoneticPr fontId="6"/>
  </si>
  <si>
    <t>８４ヶ月</t>
    <rPh sb="3" eb="4">
      <t>ゲツ</t>
    </rPh>
    <phoneticPr fontId="6"/>
  </si>
  <si>
    <t>7年</t>
    <rPh sb="1" eb="2">
      <t>ネン</t>
    </rPh>
    <phoneticPr fontId="6"/>
  </si>
  <si>
    <t>８３ヶ月</t>
    <rPh sb="3" eb="4">
      <t>ゲツ</t>
    </rPh>
    <phoneticPr fontId="6"/>
  </si>
  <si>
    <t>８２ヶ月</t>
    <rPh sb="3" eb="4">
      <t>ゲツ</t>
    </rPh>
    <phoneticPr fontId="6"/>
  </si>
  <si>
    <t>８１ヶ月</t>
    <rPh sb="3" eb="4">
      <t>ゲツ</t>
    </rPh>
    <phoneticPr fontId="6"/>
  </si>
  <si>
    <t>８０ヶ月</t>
    <rPh sb="3" eb="4">
      <t>ゲツ</t>
    </rPh>
    <phoneticPr fontId="6"/>
  </si>
  <si>
    <t>７９ヶ月</t>
    <rPh sb="3" eb="4">
      <t>ゲツ</t>
    </rPh>
    <phoneticPr fontId="6"/>
  </si>
  <si>
    <t>７８ヶ月</t>
    <rPh sb="3" eb="4">
      <t>ゲツ</t>
    </rPh>
    <phoneticPr fontId="6"/>
  </si>
  <si>
    <t>７７ヶ月</t>
    <rPh sb="3" eb="4">
      <t>ゲツ</t>
    </rPh>
    <phoneticPr fontId="6"/>
  </si>
  <si>
    <t>７６ヶ月</t>
    <rPh sb="3" eb="4">
      <t>ゲツ</t>
    </rPh>
    <phoneticPr fontId="6"/>
  </si>
  <si>
    <t>７５ヶ月</t>
    <rPh sb="3" eb="4">
      <t>ゲツ</t>
    </rPh>
    <phoneticPr fontId="6"/>
  </si>
  <si>
    <t>７４ヶ月</t>
    <rPh sb="3" eb="4">
      <t>ゲツ</t>
    </rPh>
    <phoneticPr fontId="6"/>
  </si>
  <si>
    <t>７３ヶ月</t>
    <rPh sb="3" eb="4">
      <t>ゲツ</t>
    </rPh>
    <phoneticPr fontId="6"/>
  </si>
  <si>
    <t>７２ヶ月</t>
    <rPh sb="3" eb="4">
      <t>ゲツ</t>
    </rPh>
    <phoneticPr fontId="6"/>
  </si>
  <si>
    <t>6年</t>
    <rPh sb="1" eb="2">
      <t>ネン</t>
    </rPh>
    <phoneticPr fontId="6"/>
  </si>
  <si>
    <t>７１ヶ月</t>
    <rPh sb="3" eb="4">
      <t>ゲツ</t>
    </rPh>
    <phoneticPr fontId="6"/>
  </si>
  <si>
    <t>７０ヶ月</t>
    <rPh sb="3" eb="4">
      <t>ゲツ</t>
    </rPh>
    <phoneticPr fontId="6"/>
  </si>
  <si>
    <t>６９ヶ月</t>
    <rPh sb="3" eb="4">
      <t>ゲツ</t>
    </rPh>
    <phoneticPr fontId="6"/>
  </si>
  <si>
    <t>６８ヶ月</t>
    <rPh sb="3" eb="4">
      <t>ゲツ</t>
    </rPh>
    <phoneticPr fontId="6"/>
  </si>
  <si>
    <t>６７ヶ月</t>
    <rPh sb="3" eb="4">
      <t>ゲツ</t>
    </rPh>
    <phoneticPr fontId="6"/>
  </si>
  <si>
    <t>６６ヶ月</t>
    <rPh sb="3" eb="4">
      <t>ゲツ</t>
    </rPh>
    <phoneticPr fontId="6"/>
  </si>
  <si>
    <t>６５ヶ月</t>
    <rPh sb="3" eb="4">
      <t>ゲツ</t>
    </rPh>
    <phoneticPr fontId="6"/>
  </si>
  <si>
    <t>６４ヶ月</t>
    <rPh sb="3" eb="4">
      <t>ゲツ</t>
    </rPh>
    <phoneticPr fontId="6"/>
  </si>
  <si>
    <t>６３ヶ月</t>
    <rPh sb="3" eb="4">
      <t>ゲツ</t>
    </rPh>
    <phoneticPr fontId="6"/>
  </si>
  <si>
    <t>６２ヶ月</t>
    <rPh sb="3" eb="4">
      <t>ゲツ</t>
    </rPh>
    <phoneticPr fontId="6"/>
  </si>
  <si>
    <t>６１ヶ月</t>
    <rPh sb="3" eb="4">
      <t>ゲツ</t>
    </rPh>
    <phoneticPr fontId="6"/>
  </si>
  <si>
    <t>６０ヶ月</t>
    <rPh sb="3" eb="4">
      <t>ゲツ</t>
    </rPh>
    <phoneticPr fontId="6"/>
  </si>
  <si>
    <t>5年</t>
    <rPh sb="1" eb="2">
      <t>ネン</t>
    </rPh>
    <phoneticPr fontId="6"/>
  </si>
  <si>
    <t>５９ヶ月</t>
    <rPh sb="3" eb="4">
      <t>ゲツ</t>
    </rPh>
    <phoneticPr fontId="6"/>
  </si>
  <si>
    <t>５８ヶ月</t>
    <rPh sb="3" eb="4">
      <t>ゲツ</t>
    </rPh>
    <phoneticPr fontId="6"/>
  </si>
  <si>
    <t>５７ヶ月</t>
    <rPh sb="3" eb="4">
      <t>ゲツ</t>
    </rPh>
    <phoneticPr fontId="6"/>
  </si>
  <si>
    <t>５６ヶ月</t>
    <rPh sb="3" eb="4">
      <t>ゲツ</t>
    </rPh>
    <phoneticPr fontId="6"/>
  </si>
  <si>
    <t>５５ヶ月</t>
    <rPh sb="3" eb="4">
      <t>ゲツ</t>
    </rPh>
    <phoneticPr fontId="6"/>
  </si>
  <si>
    <t>５４ヶ月</t>
    <rPh sb="3" eb="4">
      <t>ゲツ</t>
    </rPh>
    <phoneticPr fontId="6"/>
  </si>
  <si>
    <t>５３ヶ月</t>
    <rPh sb="3" eb="4">
      <t>ゲツ</t>
    </rPh>
    <phoneticPr fontId="6"/>
  </si>
  <si>
    <t>５２ヶ月</t>
    <rPh sb="3" eb="4">
      <t>ゲツ</t>
    </rPh>
    <phoneticPr fontId="6"/>
  </si>
  <si>
    <t>５１ヶ月</t>
    <rPh sb="3" eb="4">
      <t>ゲツ</t>
    </rPh>
    <phoneticPr fontId="6"/>
  </si>
  <si>
    <t>５０ヶ月</t>
    <rPh sb="3" eb="4">
      <t>ゲツ</t>
    </rPh>
    <phoneticPr fontId="6"/>
  </si>
  <si>
    <t>４９ヶ月</t>
    <rPh sb="3" eb="4">
      <t>ゲツ</t>
    </rPh>
    <phoneticPr fontId="6"/>
  </si>
  <si>
    <t>４８ヶ月</t>
    <rPh sb="3" eb="4">
      <t>ゲツ</t>
    </rPh>
    <phoneticPr fontId="6"/>
  </si>
  <si>
    <t>4年</t>
    <rPh sb="1" eb="2">
      <t>ネン</t>
    </rPh>
    <phoneticPr fontId="6"/>
  </si>
  <si>
    <t>４７ヶ月</t>
    <rPh sb="3" eb="4">
      <t>ゲツ</t>
    </rPh>
    <phoneticPr fontId="6"/>
  </si>
  <si>
    <t>４６ヶ月</t>
    <rPh sb="3" eb="4">
      <t>ゲツ</t>
    </rPh>
    <phoneticPr fontId="6"/>
  </si>
  <si>
    <t>４５ヶ月</t>
    <rPh sb="3" eb="4">
      <t>ゲツ</t>
    </rPh>
    <phoneticPr fontId="6"/>
  </si>
  <si>
    <t>４４ヶ月</t>
    <rPh sb="3" eb="4">
      <t>ゲツ</t>
    </rPh>
    <phoneticPr fontId="6"/>
  </si>
  <si>
    <t>４３ヶ月</t>
    <rPh sb="3" eb="4">
      <t>ゲツ</t>
    </rPh>
    <phoneticPr fontId="6"/>
  </si>
  <si>
    <t>４２ヶ月</t>
    <rPh sb="3" eb="4">
      <t>ゲツ</t>
    </rPh>
    <phoneticPr fontId="6"/>
  </si>
  <si>
    <t>４１ヶ月</t>
    <rPh sb="3" eb="4">
      <t>ゲツ</t>
    </rPh>
    <phoneticPr fontId="6"/>
  </si>
  <si>
    <t>４０ヶ月</t>
    <rPh sb="3" eb="4">
      <t>ゲツ</t>
    </rPh>
    <phoneticPr fontId="6"/>
  </si>
  <si>
    <t>３９ヶ月</t>
    <rPh sb="3" eb="4">
      <t>ゲツ</t>
    </rPh>
    <phoneticPr fontId="6"/>
  </si>
  <si>
    <t>３８ヶ月</t>
    <rPh sb="3" eb="4">
      <t>ゲツ</t>
    </rPh>
    <phoneticPr fontId="6"/>
  </si>
  <si>
    <t>３７ヶ月</t>
    <rPh sb="3" eb="4">
      <t>ゲツ</t>
    </rPh>
    <phoneticPr fontId="6"/>
  </si>
  <si>
    <t>３６ヶ月</t>
    <rPh sb="3" eb="4">
      <t>ゲツ</t>
    </rPh>
    <phoneticPr fontId="6"/>
  </si>
  <si>
    <t>3年</t>
    <rPh sb="1" eb="2">
      <t>ネン</t>
    </rPh>
    <phoneticPr fontId="6"/>
  </si>
  <si>
    <t>３５ヶ月</t>
    <rPh sb="3" eb="4">
      <t>ゲツ</t>
    </rPh>
    <phoneticPr fontId="6"/>
  </si>
  <si>
    <t>３４ヶ月</t>
    <rPh sb="3" eb="4">
      <t>ゲツ</t>
    </rPh>
    <phoneticPr fontId="6"/>
  </si>
  <si>
    <t>３３ヶ月</t>
    <rPh sb="3" eb="4">
      <t>ゲツ</t>
    </rPh>
    <phoneticPr fontId="6"/>
  </si>
  <si>
    <t>３２ヶ月</t>
    <rPh sb="3" eb="4">
      <t>ゲツ</t>
    </rPh>
    <phoneticPr fontId="6"/>
  </si>
  <si>
    <t>３１ヶ月</t>
    <rPh sb="3" eb="4">
      <t>ゲツ</t>
    </rPh>
    <phoneticPr fontId="6"/>
  </si>
  <si>
    <t>３０ヶ月</t>
    <rPh sb="3" eb="4">
      <t>ゲツ</t>
    </rPh>
    <phoneticPr fontId="6"/>
  </si>
  <si>
    <t>２９ヶ月</t>
    <rPh sb="3" eb="4">
      <t>ゲツ</t>
    </rPh>
    <phoneticPr fontId="6"/>
  </si>
  <si>
    <t>２８ヶ月</t>
    <rPh sb="3" eb="4">
      <t>ゲツ</t>
    </rPh>
    <phoneticPr fontId="6"/>
  </si>
  <si>
    <t>２７ヶ月</t>
    <rPh sb="3" eb="4">
      <t>ゲツ</t>
    </rPh>
    <phoneticPr fontId="6"/>
  </si>
  <si>
    <t>２６ヶ月</t>
    <rPh sb="3" eb="4">
      <t>ゲツ</t>
    </rPh>
    <phoneticPr fontId="6"/>
  </si>
  <si>
    <t>２５ヶ月</t>
    <rPh sb="3" eb="4">
      <t>ゲツ</t>
    </rPh>
    <phoneticPr fontId="6"/>
  </si>
  <si>
    <t>２４ヶ月</t>
    <rPh sb="3" eb="4">
      <t>ゲツ</t>
    </rPh>
    <phoneticPr fontId="6"/>
  </si>
  <si>
    <t>2年</t>
    <rPh sb="1" eb="2">
      <t>ネン</t>
    </rPh>
    <phoneticPr fontId="6"/>
  </si>
  <si>
    <t>２３ヶ月</t>
    <rPh sb="3" eb="4">
      <t>ゲツ</t>
    </rPh>
    <phoneticPr fontId="6"/>
  </si>
  <si>
    <t>２２ヶ月</t>
    <rPh sb="3" eb="4">
      <t>ゲツ</t>
    </rPh>
    <phoneticPr fontId="6"/>
  </si>
  <si>
    <t>２１ヶ月</t>
    <rPh sb="3" eb="4">
      <t>ゲツ</t>
    </rPh>
    <phoneticPr fontId="6"/>
  </si>
  <si>
    <t>２０ヶ月</t>
    <rPh sb="3" eb="4">
      <t>ゲツ</t>
    </rPh>
    <phoneticPr fontId="6"/>
  </si>
  <si>
    <t>１９ヶ月</t>
    <rPh sb="3" eb="4">
      <t>ゲツ</t>
    </rPh>
    <phoneticPr fontId="6"/>
  </si>
  <si>
    <t>１８ヶ月</t>
    <rPh sb="3" eb="4">
      <t>ゲツ</t>
    </rPh>
    <phoneticPr fontId="6"/>
  </si>
  <si>
    <t>１７ヶ月</t>
    <rPh sb="3" eb="4">
      <t>ゲツ</t>
    </rPh>
    <phoneticPr fontId="6"/>
  </si>
  <si>
    <t>１６ヶ月</t>
    <rPh sb="3" eb="4">
      <t>ゲツ</t>
    </rPh>
    <phoneticPr fontId="6"/>
  </si>
  <si>
    <t>１５ヶ月</t>
    <rPh sb="3" eb="4">
      <t>ゲツ</t>
    </rPh>
    <phoneticPr fontId="6"/>
  </si>
  <si>
    <t>１４ヶ月</t>
    <rPh sb="3" eb="4">
      <t>ゲツ</t>
    </rPh>
    <phoneticPr fontId="6"/>
  </si>
  <si>
    <t>１３ヶ月</t>
    <rPh sb="3" eb="4">
      <t>ゲツ</t>
    </rPh>
    <phoneticPr fontId="6"/>
  </si>
  <si>
    <t>１２ヶ月</t>
    <rPh sb="3" eb="4">
      <t>ゲツ</t>
    </rPh>
    <phoneticPr fontId="6"/>
  </si>
  <si>
    <t>1年</t>
    <rPh sb="1" eb="2">
      <t>ネン</t>
    </rPh>
    <phoneticPr fontId="6"/>
  </si>
  <si>
    <t>１１ヶ月</t>
    <rPh sb="3" eb="4">
      <t>ゲツ</t>
    </rPh>
    <phoneticPr fontId="6"/>
  </si>
  <si>
    <t>１０ヶ月</t>
    <rPh sb="3" eb="4">
      <t>ゲツ</t>
    </rPh>
    <phoneticPr fontId="6"/>
  </si>
  <si>
    <t>９ヶ月</t>
    <rPh sb="2" eb="3">
      <t>ゲツ</t>
    </rPh>
    <phoneticPr fontId="6"/>
  </si>
  <si>
    <t>８ヶ月</t>
    <rPh sb="2" eb="3">
      <t>ゲツ</t>
    </rPh>
    <phoneticPr fontId="6"/>
  </si>
  <si>
    <t>７ヶ月</t>
    <rPh sb="2" eb="3">
      <t>ゲツ</t>
    </rPh>
    <phoneticPr fontId="6"/>
  </si>
  <si>
    <t>６ヶ月</t>
    <rPh sb="2" eb="3">
      <t>ゲツ</t>
    </rPh>
    <phoneticPr fontId="6"/>
  </si>
  <si>
    <t>５ヶ月</t>
    <rPh sb="2" eb="3">
      <t>ゲツ</t>
    </rPh>
    <phoneticPr fontId="6"/>
  </si>
  <si>
    <t>４ヶ月</t>
    <rPh sb="2" eb="3">
      <t>ゲツ</t>
    </rPh>
    <phoneticPr fontId="6"/>
  </si>
  <si>
    <t>３ヶ月</t>
    <rPh sb="2" eb="3">
      <t>ゲツ</t>
    </rPh>
    <phoneticPr fontId="6"/>
  </si>
  <si>
    <t>２ヶ月</t>
    <rPh sb="2" eb="3">
      <t>ゲツ</t>
    </rPh>
    <phoneticPr fontId="6"/>
  </si>
  <si>
    <t>繰り上げ返済</t>
    <rPh sb="0" eb="1">
      <t>ク</t>
    </rPh>
    <rPh sb="2" eb="3">
      <t>ア</t>
    </rPh>
    <rPh sb="4" eb="6">
      <t>ヘンサイ</t>
    </rPh>
    <phoneticPr fontId="6"/>
  </si>
  <si>
    <t>元金</t>
    <rPh sb="0" eb="2">
      <t>ガンキン</t>
    </rPh>
    <phoneticPr fontId="6"/>
  </si>
  <si>
    <t>３６２ヶ月</t>
    <rPh sb="4" eb="5">
      <t>ゲツ</t>
    </rPh>
    <phoneticPr fontId="6"/>
  </si>
  <si>
    <t>３６３ヶ月</t>
    <rPh sb="4" eb="5">
      <t>ゲツ</t>
    </rPh>
    <phoneticPr fontId="6"/>
  </si>
  <si>
    <t>３６４ヶ月</t>
    <rPh sb="4" eb="5">
      <t>ゲツ</t>
    </rPh>
    <phoneticPr fontId="6"/>
  </si>
  <si>
    <t>３６５ヶ月</t>
    <rPh sb="4" eb="5">
      <t>ゲツ</t>
    </rPh>
    <phoneticPr fontId="6"/>
  </si>
  <si>
    <t>３６６ヶ月</t>
    <rPh sb="4" eb="5">
      <t>ゲツ</t>
    </rPh>
    <phoneticPr fontId="6"/>
  </si>
  <si>
    <t>３６７ヶ月</t>
    <rPh sb="4" eb="5">
      <t>ゲツ</t>
    </rPh>
    <phoneticPr fontId="6"/>
  </si>
  <si>
    <t>３６８ヶ月</t>
    <rPh sb="4" eb="5">
      <t>ゲツ</t>
    </rPh>
    <phoneticPr fontId="6"/>
  </si>
  <si>
    <t>３６９ヶ月</t>
    <rPh sb="4" eb="5">
      <t>ゲツ</t>
    </rPh>
    <phoneticPr fontId="6"/>
  </si>
  <si>
    <t>３７０ヶ月</t>
    <rPh sb="4" eb="5">
      <t>ゲツ</t>
    </rPh>
    <phoneticPr fontId="6"/>
  </si>
  <si>
    <t>３７１ヶ月</t>
    <rPh sb="4" eb="5">
      <t>ゲツ</t>
    </rPh>
    <phoneticPr fontId="6"/>
  </si>
  <si>
    <t>３７２ヶ月</t>
    <rPh sb="4" eb="5">
      <t>ゲツ</t>
    </rPh>
    <phoneticPr fontId="6"/>
  </si>
  <si>
    <t>３７３ヶ月</t>
    <rPh sb="4" eb="5">
      <t>ゲツ</t>
    </rPh>
    <phoneticPr fontId="6"/>
  </si>
  <si>
    <t>３７４ヶ月</t>
    <rPh sb="4" eb="5">
      <t>ゲツ</t>
    </rPh>
    <phoneticPr fontId="6"/>
  </si>
  <si>
    <t>３７５ヶ月</t>
    <rPh sb="4" eb="5">
      <t>ゲツ</t>
    </rPh>
    <phoneticPr fontId="6"/>
  </si>
  <si>
    <t>３７６ヶ月</t>
    <rPh sb="4" eb="5">
      <t>ゲツ</t>
    </rPh>
    <phoneticPr fontId="6"/>
  </si>
  <si>
    <t>３７７ヶ月</t>
    <rPh sb="4" eb="5">
      <t>ゲツ</t>
    </rPh>
    <phoneticPr fontId="6"/>
  </si>
  <si>
    <t>３７８ヶ月</t>
    <rPh sb="4" eb="5">
      <t>ゲツ</t>
    </rPh>
    <phoneticPr fontId="6"/>
  </si>
  <si>
    <t>３７９ヶ月</t>
    <rPh sb="4" eb="5">
      <t>ゲツ</t>
    </rPh>
    <phoneticPr fontId="6"/>
  </si>
  <si>
    <t>３８０ヶ月</t>
    <rPh sb="4" eb="5">
      <t>ゲツ</t>
    </rPh>
    <phoneticPr fontId="6"/>
  </si>
  <si>
    <t>３８１ヶ月</t>
    <rPh sb="4" eb="5">
      <t>ゲツ</t>
    </rPh>
    <phoneticPr fontId="6"/>
  </si>
  <si>
    <t>３８２ヶ月</t>
    <rPh sb="4" eb="5">
      <t>ゲツ</t>
    </rPh>
    <phoneticPr fontId="6"/>
  </si>
  <si>
    <t>３８３ヶ月</t>
    <rPh sb="4" eb="5">
      <t>ゲツ</t>
    </rPh>
    <phoneticPr fontId="6"/>
  </si>
  <si>
    <t>３８４ヶ月</t>
    <rPh sb="4" eb="5">
      <t>ゲツ</t>
    </rPh>
    <phoneticPr fontId="6"/>
  </si>
  <si>
    <t>３８５ヶ月</t>
    <rPh sb="4" eb="5">
      <t>ゲツ</t>
    </rPh>
    <phoneticPr fontId="6"/>
  </si>
  <si>
    <t>３８６ヶ月</t>
    <rPh sb="4" eb="5">
      <t>ゲツ</t>
    </rPh>
    <phoneticPr fontId="6"/>
  </si>
  <si>
    <t>３８７ヶ月</t>
    <rPh sb="4" eb="5">
      <t>ゲツ</t>
    </rPh>
    <phoneticPr fontId="6"/>
  </si>
  <si>
    <t>３８８ヶ月</t>
    <rPh sb="4" eb="5">
      <t>ゲツ</t>
    </rPh>
    <phoneticPr fontId="6"/>
  </si>
  <si>
    <t>３８９ヶ月</t>
    <rPh sb="4" eb="5">
      <t>ゲツ</t>
    </rPh>
    <phoneticPr fontId="6"/>
  </si>
  <si>
    <t>３９０ヶ月</t>
    <rPh sb="4" eb="5">
      <t>ゲツ</t>
    </rPh>
    <phoneticPr fontId="6"/>
  </si>
  <si>
    <t>３９１ヶ月</t>
    <rPh sb="4" eb="5">
      <t>ゲツ</t>
    </rPh>
    <phoneticPr fontId="6"/>
  </si>
  <si>
    <t>３９２ヶ月</t>
    <rPh sb="4" eb="5">
      <t>ゲツ</t>
    </rPh>
    <phoneticPr fontId="6"/>
  </si>
  <si>
    <t>３９３ヶ月</t>
    <rPh sb="4" eb="5">
      <t>ゲツ</t>
    </rPh>
    <phoneticPr fontId="6"/>
  </si>
  <si>
    <t>３９４ヶ月</t>
    <rPh sb="4" eb="5">
      <t>ゲツ</t>
    </rPh>
    <phoneticPr fontId="6"/>
  </si>
  <si>
    <t>３９５ヶ月</t>
    <rPh sb="4" eb="5">
      <t>ゲツ</t>
    </rPh>
    <phoneticPr fontId="6"/>
  </si>
  <si>
    <t>３９６ヶ月</t>
    <rPh sb="4" eb="5">
      <t>ゲツ</t>
    </rPh>
    <phoneticPr fontId="6"/>
  </si>
  <si>
    <t>３９７ヶ月</t>
    <rPh sb="4" eb="5">
      <t>ゲツ</t>
    </rPh>
    <phoneticPr fontId="6"/>
  </si>
  <si>
    <t>３９８ヶ月</t>
    <rPh sb="4" eb="5">
      <t>ゲツ</t>
    </rPh>
    <phoneticPr fontId="6"/>
  </si>
  <si>
    <t>３９９ヶ月</t>
    <rPh sb="4" eb="5">
      <t>ゲツ</t>
    </rPh>
    <phoneticPr fontId="6"/>
  </si>
  <si>
    <t>４００ヶ月</t>
    <rPh sb="4" eb="5">
      <t>ゲツ</t>
    </rPh>
    <phoneticPr fontId="6"/>
  </si>
  <si>
    <t>４０１ヶ月</t>
    <rPh sb="4" eb="5">
      <t>ゲツ</t>
    </rPh>
    <phoneticPr fontId="6"/>
  </si>
  <si>
    <t>４０２ヶ月</t>
    <rPh sb="4" eb="5">
      <t>ゲツ</t>
    </rPh>
    <phoneticPr fontId="6"/>
  </si>
  <si>
    <t>４０３ヶ月</t>
    <rPh sb="4" eb="5">
      <t>ゲツ</t>
    </rPh>
    <phoneticPr fontId="6"/>
  </si>
  <si>
    <t>４０４ヶ月</t>
    <rPh sb="4" eb="5">
      <t>ゲツ</t>
    </rPh>
    <phoneticPr fontId="6"/>
  </si>
  <si>
    <t>４０５ヶ月</t>
    <rPh sb="4" eb="5">
      <t>ゲツ</t>
    </rPh>
    <phoneticPr fontId="6"/>
  </si>
  <si>
    <t>４０６ヶ月</t>
    <rPh sb="4" eb="5">
      <t>ゲツ</t>
    </rPh>
    <phoneticPr fontId="6"/>
  </si>
  <si>
    <t>４０７ヶ月</t>
    <rPh sb="4" eb="5">
      <t>ゲツ</t>
    </rPh>
    <phoneticPr fontId="6"/>
  </si>
  <si>
    <t>４０８ヶ月</t>
    <rPh sb="4" eb="5">
      <t>ゲツ</t>
    </rPh>
    <phoneticPr fontId="6"/>
  </si>
  <si>
    <t>４０９ヶ月</t>
    <rPh sb="4" eb="5">
      <t>ゲツ</t>
    </rPh>
    <phoneticPr fontId="6"/>
  </si>
  <si>
    <t>４１０ヶ月</t>
    <rPh sb="4" eb="5">
      <t>ゲツ</t>
    </rPh>
    <phoneticPr fontId="6"/>
  </si>
  <si>
    <t>４１１ヶ月</t>
    <rPh sb="4" eb="5">
      <t>ゲツ</t>
    </rPh>
    <phoneticPr fontId="6"/>
  </si>
  <si>
    <t>４１２ヶ月</t>
    <rPh sb="4" eb="5">
      <t>ゲツ</t>
    </rPh>
    <phoneticPr fontId="6"/>
  </si>
  <si>
    <t>４１３ヶ月</t>
    <rPh sb="4" eb="5">
      <t>ゲツ</t>
    </rPh>
    <phoneticPr fontId="6"/>
  </si>
  <si>
    <t>４１４ヶ月</t>
    <rPh sb="4" eb="5">
      <t>ゲツ</t>
    </rPh>
    <phoneticPr fontId="6"/>
  </si>
  <si>
    <t>４１５ヶ月</t>
    <rPh sb="4" eb="5">
      <t>ゲツ</t>
    </rPh>
    <phoneticPr fontId="6"/>
  </si>
  <si>
    <t>４１６ヶ月</t>
    <rPh sb="4" eb="5">
      <t>ゲツ</t>
    </rPh>
    <phoneticPr fontId="6"/>
  </si>
  <si>
    <t>４１７ヶ月</t>
    <rPh sb="4" eb="5">
      <t>ゲツ</t>
    </rPh>
    <phoneticPr fontId="6"/>
  </si>
  <si>
    <t>４１８ヶ月</t>
    <rPh sb="4" eb="5">
      <t>ゲツ</t>
    </rPh>
    <phoneticPr fontId="6"/>
  </si>
  <si>
    <t>４１９ヶ月</t>
    <rPh sb="4" eb="5">
      <t>ゲツ</t>
    </rPh>
    <phoneticPr fontId="6"/>
  </si>
  <si>
    <t>４２０ヶ月</t>
    <rPh sb="4" eb="5">
      <t>ゲツ</t>
    </rPh>
    <phoneticPr fontId="6"/>
  </si>
  <si>
    <t>４２１ヶ月</t>
    <rPh sb="4" eb="5">
      <t>ゲツ</t>
    </rPh>
    <phoneticPr fontId="6"/>
  </si>
  <si>
    <t>４２２ヶ月</t>
    <rPh sb="4" eb="5">
      <t>ゲツ</t>
    </rPh>
    <phoneticPr fontId="6"/>
  </si>
  <si>
    <t>４２３ヶ月</t>
    <rPh sb="4" eb="5">
      <t>ゲツ</t>
    </rPh>
    <phoneticPr fontId="6"/>
  </si>
  <si>
    <t>４２４ヶ月</t>
    <rPh sb="4" eb="5">
      <t>ゲツ</t>
    </rPh>
    <phoneticPr fontId="6"/>
  </si>
  <si>
    <t>４２５ヶ月</t>
    <rPh sb="4" eb="5">
      <t>ゲツ</t>
    </rPh>
    <phoneticPr fontId="6"/>
  </si>
  <si>
    <t>４２６ヶ月</t>
    <rPh sb="4" eb="5">
      <t>ゲツ</t>
    </rPh>
    <phoneticPr fontId="6"/>
  </si>
  <si>
    <t>４２７ヶ月</t>
    <rPh sb="4" eb="5">
      <t>ゲツ</t>
    </rPh>
    <phoneticPr fontId="6"/>
  </si>
  <si>
    <t>４２８ヶ月</t>
    <rPh sb="4" eb="5">
      <t>ゲツ</t>
    </rPh>
    <phoneticPr fontId="6"/>
  </si>
  <si>
    <t>４２９ヶ月</t>
    <rPh sb="4" eb="5">
      <t>ゲツ</t>
    </rPh>
    <phoneticPr fontId="6"/>
  </si>
  <si>
    <t>４３０ヶ月</t>
    <rPh sb="4" eb="5">
      <t>ゲツ</t>
    </rPh>
    <phoneticPr fontId="6"/>
  </si>
  <si>
    <t>４３１ヶ月</t>
    <rPh sb="4" eb="5">
      <t>ゲツ</t>
    </rPh>
    <phoneticPr fontId="6"/>
  </si>
  <si>
    <t>４３２ヶ月</t>
    <rPh sb="4" eb="5">
      <t>ゲツ</t>
    </rPh>
    <phoneticPr fontId="6"/>
  </si>
  <si>
    <t>４３３ヶ月</t>
    <rPh sb="4" eb="5">
      <t>ゲツ</t>
    </rPh>
    <phoneticPr fontId="6"/>
  </si>
  <si>
    <t>４３４ヶ月</t>
    <rPh sb="4" eb="5">
      <t>ゲツ</t>
    </rPh>
    <phoneticPr fontId="6"/>
  </si>
  <si>
    <t>４３５ヶ月</t>
    <rPh sb="4" eb="5">
      <t>ゲツ</t>
    </rPh>
    <phoneticPr fontId="6"/>
  </si>
  <si>
    <t>４３６ヶ月</t>
    <rPh sb="4" eb="5">
      <t>ゲツ</t>
    </rPh>
    <phoneticPr fontId="6"/>
  </si>
  <si>
    <t>４３７ヶ月</t>
    <rPh sb="4" eb="5">
      <t>ゲツ</t>
    </rPh>
    <phoneticPr fontId="6"/>
  </si>
  <si>
    <t>４３８ヶ月</t>
    <rPh sb="4" eb="5">
      <t>ゲツ</t>
    </rPh>
    <phoneticPr fontId="6"/>
  </si>
  <si>
    <t>４３９ヶ月</t>
    <rPh sb="4" eb="5">
      <t>ゲツ</t>
    </rPh>
    <phoneticPr fontId="6"/>
  </si>
  <si>
    <t>４４０ヶ月</t>
    <rPh sb="4" eb="5">
      <t>ゲツ</t>
    </rPh>
    <phoneticPr fontId="6"/>
  </si>
  <si>
    <t>４４１ヶ月</t>
    <rPh sb="4" eb="5">
      <t>ゲツ</t>
    </rPh>
    <phoneticPr fontId="6"/>
  </si>
  <si>
    <t>４４２ヶ月</t>
    <rPh sb="4" eb="5">
      <t>ゲツ</t>
    </rPh>
    <phoneticPr fontId="6"/>
  </si>
  <si>
    <t>４４３ヶ月</t>
    <rPh sb="4" eb="5">
      <t>ゲツ</t>
    </rPh>
    <phoneticPr fontId="6"/>
  </si>
  <si>
    <t>４４４ヶ月</t>
    <rPh sb="4" eb="5">
      <t>ゲツ</t>
    </rPh>
    <phoneticPr fontId="6"/>
  </si>
  <si>
    <t>４４５ヶ月</t>
    <rPh sb="4" eb="5">
      <t>ゲツ</t>
    </rPh>
    <phoneticPr fontId="6"/>
  </si>
  <si>
    <t>４４６ヶ月</t>
    <rPh sb="4" eb="5">
      <t>ゲツ</t>
    </rPh>
    <phoneticPr fontId="6"/>
  </si>
  <si>
    <t>４４７ヶ月</t>
    <rPh sb="4" eb="5">
      <t>ゲツ</t>
    </rPh>
    <phoneticPr fontId="6"/>
  </si>
  <si>
    <t>４４８ヶ月</t>
    <rPh sb="4" eb="5">
      <t>ゲツ</t>
    </rPh>
    <phoneticPr fontId="6"/>
  </si>
  <si>
    <t>４４９ヶ月</t>
    <rPh sb="4" eb="5">
      <t>ゲツ</t>
    </rPh>
    <phoneticPr fontId="6"/>
  </si>
  <si>
    <t>23年</t>
    <rPh sb="2" eb="3">
      <t>ネン</t>
    </rPh>
    <phoneticPr fontId="6"/>
  </si>
  <si>
    <t>24年</t>
    <rPh sb="2" eb="3">
      <t>ネン</t>
    </rPh>
    <phoneticPr fontId="6"/>
  </si>
  <si>
    <t>25年</t>
    <rPh sb="2" eb="3">
      <t>ネン</t>
    </rPh>
    <phoneticPr fontId="6"/>
  </si>
  <si>
    <t>26年</t>
    <rPh sb="2" eb="3">
      <t>ネン</t>
    </rPh>
    <phoneticPr fontId="6"/>
  </si>
  <si>
    <t>27年</t>
    <rPh sb="2" eb="3">
      <t>ネン</t>
    </rPh>
    <phoneticPr fontId="6"/>
  </si>
  <si>
    <t>28年</t>
    <rPh sb="2" eb="3">
      <t>ネン</t>
    </rPh>
    <phoneticPr fontId="6"/>
  </si>
  <si>
    <t>29年</t>
    <rPh sb="2" eb="3">
      <t>ネン</t>
    </rPh>
    <phoneticPr fontId="6"/>
  </si>
  <si>
    <t>30年</t>
    <rPh sb="2" eb="3">
      <t>ネン</t>
    </rPh>
    <phoneticPr fontId="6"/>
  </si>
  <si>
    <t>31年</t>
    <rPh sb="2" eb="3">
      <t>ネン</t>
    </rPh>
    <phoneticPr fontId="6"/>
  </si>
  <si>
    <t>32年</t>
    <rPh sb="2" eb="3">
      <t>ネン</t>
    </rPh>
    <phoneticPr fontId="6"/>
  </si>
  <si>
    <t>33年</t>
    <rPh sb="2" eb="3">
      <t>ネン</t>
    </rPh>
    <phoneticPr fontId="6"/>
  </si>
  <si>
    <t>34年</t>
    <rPh sb="2" eb="3">
      <t>ネン</t>
    </rPh>
    <phoneticPr fontId="6"/>
  </si>
  <si>
    <t>35年</t>
    <rPh sb="2" eb="3">
      <t>ネン</t>
    </rPh>
    <phoneticPr fontId="6"/>
  </si>
  <si>
    <t>36年</t>
    <rPh sb="2" eb="3">
      <t>ネン</t>
    </rPh>
    <phoneticPr fontId="6"/>
  </si>
  <si>
    <t>37年</t>
    <rPh sb="2" eb="3">
      <t>ネン</t>
    </rPh>
    <phoneticPr fontId="6"/>
  </si>
  <si>
    <t>事業；</t>
    <rPh sb="0" eb="2">
      <t>ジギョウ</t>
    </rPh>
    <phoneticPr fontId="6"/>
  </si>
  <si>
    <t>ア</t>
    <phoneticPr fontId="6"/>
  </si>
  <si>
    <t>課税される所得金額</t>
    <rPh sb="0" eb="2">
      <t>カゼイ</t>
    </rPh>
    <rPh sb="5" eb="7">
      <t>ショトク</t>
    </rPh>
    <rPh sb="7" eb="9">
      <t>キンガク</t>
    </rPh>
    <phoneticPr fontId="6"/>
  </si>
  <si>
    <t>イ</t>
    <phoneticPr fontId="6"/>
  </si>
  <si>
    <t>上の26に課税される金額</t>
    <rPh sb="0" eb="1">
      <t>ウエ</t>
    </rPh>
    <rPh sb="5" eb="7">
      <t>カゼイ</t>
    </rPh>
    <rPh sb="10" eb="12">
      <t>キンガク</t>
    </rPh>
    <phoneticPr fontId="6"/>
  </si>
  <si>
    <t>不動産</t>
    <rPh sb="0" eb="3">
      <t>フドウサン</t>
    </rPh>
    <phoneticPr fontId="6"/>
  </si>
  <si>
    <t>ｳ</t>
    <phoneticPr fontId="6"/>
  </si>
  <si>
    <t>配当控除</t>
    <rPh sb="0" eb="2">
      <t>ハイトウ</t>
    </rPh>
    <rPh sb="2" eb="4">
      <t>コウジョ</t>
    </rPh>
    <phoneticPr fontId="6"/>
  </si>
  <si>
    <t>利子</t>
    <rPh sb="0" eb="2">
      <t>リシ</t>
    </rPh>
    <phoneticPr fontId="6"/>
  </si>
  <si>
    <t>配当</t>
    <rPh sb="0" eb="2">
      <t>ハイトウ</t>
    </rPh>
    <phoneticPr fontId="6"/>
  </si>
  <si>
    <t>住宅借入金特別控除</t>
    <rPh sb="0" eb="2">
      <t>ジュウタク</t>
    </rPh>
    <rPh sb="2" eb="4">
      <t>カリイレ</t>
    </rPh>
    <rPh sb="4" eb="5">
      <t>キン</t>
    </rPh>
    <rPh sb="5" eb="7">
      <t>トクベツ</t>
    </rPh>
    <rPh sb="7" eb="9">
      <t>コウジョ</t>
    </rPh>
    <phoneticPr fontId="6"/>
  </si>
  <si>
    <t>給与</t>
    <rPh sb="0" eb="2">
      <t>キュウヨ</t>
    </rPh>
    <phoneticPr fontId="6"/>
  </si>
  <si>
    <t>政党寄付金</t>
    <rPh sb="0" eb="2">
      <t>セイトウ</t>
    </rPh>
    <rPh sb="2" eb="5">
      <t>キフキン</t>
    </rPh>
    <phoneticPr fontId="6"/>
  </si>
  <si>
    <t>公的年金</t>
    <rPh sb="0" eb="2">
      <t>コウテキ</t>
    </rPh>
    <rPh sb="2" eb="4">
      <t>ネンキン</t>
    </rPh>
    <phoneticPr fontId="6"/>
  </si>
  <si>
    <t>住宅耐震改築特別控除</t>
    <rPh sb="0" eb="2">
      <t>ジュウタク</t>
    </rPh>
    <rPh sb="2" eb="4">
      <t>タイシン</t>
    </rPh>
    <rPh sb="4" eb="6">
      <t>カイチク</t>
    </rPh>
    <rPh sb="6" eb="8">
      <t>トクベツ</t>
    </rPh>
    <rPh sb="8" eb="10">
      <t>コウジョ</t>
    </rPh>
    <phoneticPr fontId="6"/>
  </si>
  <si>
    <t>電子証明書等特別控除</t>
    <rPh sb="0" eb="2">
      <t>デンシ</t>
    </rPh>
    <rPh sb="2" eb="5">
      <t>ショウメイショ</t>
    </rPh>
    <rPh sb="5" eb="6">
      <t>トウ</t>
    </rPh>
    <rPh sb="6" eb="8">
      <t>トクベツ</t>
    </rPh>
    <rPh sb="8" eb="10">
      <t>コウジョ</t>
    </rPh>
    <phoneticPr fontId="6"/>
  </si>
  <si>
    <t>短期</t>
    <rPh sb="0" eb="2">
      <t>タンキ</t>
    </rPh>
    <phoneticPr fontId="6"/>
  </si>
  <si>
    <t>差し引き所得税額</t>
    <rPh sb="0" eb="1">
      <t>サ</t>
    </rPh>
    <rPh sb="2" eb="3">
      <t>ヒ</t>
    </rPh>
    <rPh sb="4" eb="6">
      <t>ショトク</t>
    </rPh>
    <rPh sb="6" eb="8">
      <t>ゼイガク</t>
    </rPh>
    <phoneticPr fontId="6"/>
  </si>
  <si>
    <t>長期</t>
    <rPh sb="0" eb="2">
      <t>チョウキ</t>
    </rPh>
    <phoneticPr fontId="6"/>
  </si>
  <si>
    <t>災害減免額</t>
    <rPh sb="0" eb="2">
      <t>サイガイ</t>
    </rPh>
    <rPh sb="2" eb="4">
      <t>ゲンメン</t>
    </rPh>
    <rPh sb="4" eb="5">
      <t>ガク</t>
    </rPh>
    <phoneticPr fontId="6"/>
  </si>
  <si>
    <t>一時</t>
    <rPh sb="0" eb="2">
      <t>イチジ</t>
    </rPh>
    <phoneticPr fontId="6"/>
  </si>
  <si>
    <t>復興特別所得税</t>
    <rPh sb="0" eb="2">
      <t>フッコウ</t>
    </rPh>
    <rPh sb="2" eb="4">
      <t>トクベツ</t>
    </rPh>
    <rPh sb="4" eb="7">
      <t>ショトクゼイ</t>
    </rPh>
    <phoneticPr fontId="6"/>
  </si>
  <si>
    <t>事業；営業</t>
    <rPh sb="0" eb="2">
      <t>ジギョウ</t>
    </rPh>
    <rPh sb="3" eb="5">
      <t>エイギョウ</t>
    </rPh>
    <phoneticPr fontId="6"/>
  </si>
  <si>
    <t>所得税及び復興特別所得税の額</t>
    <rPh sb="0" eb="3">
      <t>ショトクゼイ</t>
    </rPh>
    <rPh sb="3" eb="4">
      <t>オヨ</t>
    </rPh>
    <rPh sb="5" eb="7">
      <t>フッコウ</t>
    </rPh>
    <rPh sb="7" eb="9">
      <t>トクベツ</t>
    </rPh>
    <rPh sb="9" eb="12">
      <t>ショトクゼイ</t>
    </rPh>
    <rPh sb="13" eb="14">
      <t>ガク</t>
    </rPh>
    <phoneticPr fontId="6"/>
  </si>
  <si>
    <t>　　　　農業</t>
    <rPh sb="4" eb="6">
      <t>ノウギョウ</t>
    </rPh>
    <phoneticPr fontId="6"/>
  </si>
  <si>
    <t>源泉徴収税額</t>
    <rPh sb="0" eb="2">
      <t>ゲンセン</t>
    </rPh>
    <rPh sb="2" eb="4">
      <t>チョウシュウ</t>
    </rPh>
    <rPh sb="4" eb="6">
      <t>ゼイガク</t>
    </rPh>
    <phoneticPr fontId="6"/>
  </si>
  <si>
    <t>申告納税額</t>
    <rPh sb="0" eb="2">
      <t>シンコク</t>
    </rPh>
    <rPh sb="2" eb="4">
      <t>ノウゼイ</t>
    </rPh>
    <rPh sb="4" eb="5">
      <t>ガク</t>
    </rPh>
    <phoneticPr fontId="6"/>
  </si>
  <si>
    <t>予定納税額</t>
    <rPh sb="0" eb="2">
      <t>ヨテイ</t>
    </rPh>
    <rPh sb="2" eb="4">
      <t>ノウゼイ</t>
    </rPh>
    <rPh sb="4" eb="5">
      <t>ガク</t>
    </rPh>
    <phoneticPr fontId="6"/>
  </si>
  <si>
    <t>収める税金</t>
    <rPh sb="0" eb="1">
      <t>オサ</t>
    </rPh>
    <rPh sb="3" eb="5">
      <t>ゼイキン</t>
    </rPh>
    <phoneticPr fontId="6"/>
  </si>
  <si>
    <t>還付される税金</t>
    <rPh sb="0" eb="2">
      <t>カンプ</t>
    </rPh>
    <rPh sb="5" eb="7">
      <t>ゼイキン</t>
    </rPh>
    <phoneticPr fontId="6"/>
  </si>
  <si>
    <t>雑</t>
    <rPh sb="0" eb="1">
      <t>ザツ</t>
    </rPh>
    <phoneticPr fontId="6"/>
  </si>
  <si>
    <t>総合譲渡・一時</t>
    <rPh sb="0" eb="2">
      <t>ソウゴウ</t>
    </rPh>
    <rPh sb="2" eb="4">
      <t>ジョウト</t>
    </rPh>
    <rPh sb="5" eb="7">
      <t>イチジ</t>
    </rPh>
    <phoneticPr fontId="6"/>
  </si>
  <si>
    <t>合計</t>
    <rPh sb="0" eb="2">
      <t>ゴウケイ</t>
    </rPh>
    <phoneticPr fontId="6"/>
  </si>
  <si>
    <t>雑損控除</t>
    <rPh sb="0" eb="1">
      <t>ザツ</t>
    </rPh>
    <rPh sb="1" eb="2">
      <t>ソン</t>
    </rPh>
    <rPh sb="2" eb="4">
      <t>コウジョ</t>
    </rPh>
    <phoneticPr fontId="6"/>
  </si>
  <si>
    <t>医療費控除</t>
    <rPh sb="0" eb="3">
      <t>イリョウヒ</t>
    </rPh>
    <rPh sb="3" eb="5">
      <t>コウジョ</t>
    </rPh>
    <phoneticPr fontId="6"/>
  </si>
  <si>
    <t>社会保険控除</t>
    <rPh sb="0" eb="2">
      <t>シャカイ</t>
    </rPh>
    <rPh sb="2" eb="4">
      <t>ホケン</t>
    </rPh>
    <rPh sb="4" eb="6">
      <t>コウジョ</t>
    </rPh>
    <phoneticPr fontId="6"/>
  </si>
  <si>
    <t>小規模企業教材掛金控除</t>
    <rPh sb="0" eb="3">
      <t>ショウキボ</t>
    </rPh>
    <rPh sb="3" eb="5">
      <t>キギョウ</t>
    </rPh>
    <rPh sb="5" eb="7">
      <t>キョウザイ</t>
    </rPh>
    <rPh sb="7" eb="9">
      <t>カケキン</t>
    </rPh>
    <rPh sb="9" eb="11">
      <t>コウジョ</t>
    </rPh>
    <phoneticPr fontId="6"/>
  </si>
  <si>
    <t>生命保険控除</t>
    <rPh sb="0" eb="2">
      <t>セイメイ</t>
    </rPh>
    <rPh sb="2" eb="4">
      <t>ホケン</t>
    </rPh>
    <rPh sb="4" eb="6">
      <t>コウジョ</t>
    </rPh>
    <phoneticPr fontId="6"/>
  </si>
  <si>
    <t>地震保険控除</t>
    <rPh sb="0" eb="2">
      <t>ジシン</t>
    </rPh>
    <rPh sb="2" eb="4">
      <t>ホケン</t>
    </rPh>
    <rPh sb="4" eb="6">
      <t>コウジョ</t>
    </rPh>
    <phoneticPr fontId="6"/>
  </si>
  <si>
    <t>寄付金控除</t>
    <rPh sb="0" eb="3">
      <t>キフキン</t>
    </rPh>
    <rPh sb="3" eb="5">
      <t>コウジョ</t>
    </rPh>
    <phoneticPr fontId="6"/>
  </si>
  <si>
    <t>寡婦、寡夫控除</t>
    <rPh sb="0" eb="2">
      <t>カフ</t>
    </rPh>
    <rPh sb="3" eb="5">
      <t>カフ</t>
    </rPh>
    <rPh sb="5" eb="7">
      <t>コウジョ</t>
    </rPh>
    <phoneticPr fontId="6"/>
  </si>
  <si>
    <t>勤労学生、障碍者控除</t>
    <rPh sb="0" eb="2">
      <t>キンロウ</t>
    </rPh>
    <rPh sb="2" eb="4">
      <t>ガクセイ</t>
    </rPh>
    <rPh sb="5" eb="8">
      <t>ショウガイシャ</t>
    </rPh>
    <rPh sb="8" eb="10">
      <t>コウジョ</t>
    </rPh>
    <phoneticPr fontId="6"/>
  </si>
  <si>
    <t>配偶者控除</t>
    <rPh sb="0" eb="3">
      <t>ハイグウシャ</t>
    </rPh>
    <rPh sb="3" eb="5">
      <t>コウジョ</t>
    </rPh>
    <phoneticPr fontId="6"/>
  </si>
  <si>
    <t>配偶者特別控除</t>
    <rPh sb="0" eb="3">
      <t>ハイグウシャ</t>
    </rPh>
    <rPh sb="3" eb="5">
      <t>トクベツ</t>
    </rPh>
    <rPh sb="5" eb="7">
      <t>コウジョ</t>
    </rPh>
    <phoneticPr fontId="6"/>
  </si>
  <si>
    <t>扶養控除</t>
    <rPh sb="0" eb="2">
      <t>フヨウ</t>
    </rPh>
    <rPh sb="2" eb="4">
      <t>コウジョ</t>
    </rPh>
    <phoneticPr fontId="6"/>
  </si>
  <si>
    <t>基礎控除</t>
    <rPh sb="0" eb="2">
      <t>キソ</t>
    </rPh>
    <rPh sb="2" eb="4">
      <t>コウジョ</t>
    </rPh>
    <phoneticPr fontId="6"/>
  </si>
  <si>
    <t>物件の詳細な利益試算表</t>
    <rPh sb="0" eb="2">
      <t>ブッケン</t>
    </rPh>
    <rPh sb="3" eb="5">
      <t>ショウサイ</t>
    </rPh>
    <rPh sb="6" eb="8">
      <t>リエキ</t>
    </rPh>
    <rPh sb="8" eb="11">
      <t>シサンヒョウ</t>
    </rPh>
    <phoneticPr fontId="6"/>
  </si>
  <si>
    <t>不動産会社から出て来る、利益試算表</t>
  </si>
  <si>
    <t>年間利回り（物件価格から見た）</t>
    <rPh sb="0" eb="2">
      <t>ネンカン</t>
    </rPh>
    <rPh sb="2" eb="4">
      <t>リマワ</t>
    </rPh>
    <rPh sb="6" eb="8">
      <t>ブッケン</t>
    </rPh>
    <rPh sb="8" eb="10">
      <t>カカク</t>
    </rPh>
    <rPh sb="12" eb="13">
      <t>ミ</t>
    </rPh>
    <phoneticPr fontId="6"/>
  </si>
  <si>
    <t>年間利回り（投資額から見た）</t>
    <rPh sb="0" eb="2">
      <t>ネンカン</t>
    </rPh>
    <rPh sb="2" eb="4">
      <t>リマワ</t>
    </rPh>
    <rPh sb="6" eb="8">
      <t>トウシ</t>
    </rPh>
    <rPh sb="8" eb="9">
      <t>ガク</t>
    </rPh>
    <rPh sb="11" eb="12">
      <t>ミ</t>
    </rPh>
    <phoneticPr fontId="6"/>
  </si>
  <si>
    <t>物件値下がり率（年）</t>
    <rPh sb="0" eb="2">
      <t>ブッケン</t>
    </rPh>
    <rPh sb="2" eb="4">
      <t>ネサ</t>
    </rPh>
    <rPh sb="6" eb="7">
      <t>リツ</t>
    </rPh>
    <rPh sb="8" eb="9">
      <t>ネン</t>
    </rPh>
    <phoneticPr fontId="6"/>
  </si>
  <si>
    <t>経費小計（年）</t>
    <rPh sb="0" eb="2">
      <t>ケイヒ</t>
    </rPh>
    <rPh sb="2" eb="4">
      <t>ショウケイ</t>
    </rPh>
    <rPh sb="5" eb="6">
      <t>ネン</t>
    </rPh>
    <phoneticPr fontId="6"/>
  </si>
  <si>
    <t>経費総合計（年）</t>
    <rPh sb="0" eb="2">
      <t>ケイヒ</t>
    </rPh>
    <rPh sb="2" eb="3">
      <t>ソウ</t>
    </rPh>
    <rPh sb="3" eb="5">
      <t>ゴウケイ</t>
    </rPh>
    <rPh sb="6" eb="7">
      <t>ネン</t>
    </rPh>
    <phoneticPr fontId="6"/>
  </si>
  <si>
    <t>①</t>
    <phoneticPr fontId="6"/>
  </si>
  <si>
    <t>②</t>
    <phoneticPr fontId="6"/>
  </si>
  <si>
    <t>③</t>
    <phoneticPr fontId="6"/>
  </si>
  <si>
    <t>④</t>
    <phoneticPr fontId="6"/>
  </si>
  <si>
    <t>⑤</t>
    <phoneticPr fontId="6"/>
  </si>
  <si>
    <t>⑥</t>
    <phoneticPr fontId="6"/>
  </si>
  <si>
    <t>⑦</t>
    <phoneticPr fontId="6"/>
  </si>
  <si>
    <t>⑧</t>
    <phoneticPr fontId="6"/>
  </si>
  <si>
    <t>⑨</t>
    <phoneticPr fontId="6"/>
  </si>
  <si>
    <t>　⑩</t>
    <phoneticPr fontId="6"/>
  </si>
  <si>
    <t>⑪</t>
    <phoneticPr fontId="6"/>
  </si>
  <si>
    <t>⑫</t>
    <phoneticPr fontId="6"/>
  </si>
  <si>
    <t>⑬</t>
    <phoneticPr fontId="6"/>
  </si>
  <si>
    <t>⑭</t>
    <phoneticPr fontId="6"/>
  </si>
  <si>
    <t>⑮</t>
    <phoneticPr fontId="6"/>
  </si>
  <si>
    <t>⑯</t>
    <phoneticPr fontId="6"/>
  </si>
  <si>
    <t>⑰</t>
    <phoneticPr fontId="6"/>
  </si>
  <si>
    <t>⑱</t>
    <phoneticPr fontId="6"/>
  </si>
  <si>
    <t>⑲</t>
    <phoneticPr fontId="6"/>
  </si>
  <si>
    <t>⑳</t>
    <phoneticPr fontId="6"/>
  </si>
  <si>
    <t>㉑</t>
    <phoneticPr fontId="6"/>
  </si>
  <si>
    <t>㉒</t>
    <phoneticPr fontId="6"/>
  </si>
  <si>
    <t>㉓</t>
    <phoneticPr fontId="6"/>
  </si>
  <si>
    <t>㉔</t>
    <phoneticPr fontId="6"/>
  </si>
  <si>
    <t>㉕</t>
    <phoneticPr fontId="6"/>
  </si>
  <si>
    <t>㉖</t>
    <phoneticPr fontId="6"/>
  </si>
  <si>
    <t>㉗</t>
    <phoneticPr fontId="6"/>
  </si>
  <si>
    <t>㉘</t>
    <phoneticPr fontId="6"/>
  </si>
  <si>
    <t>㉙</t>
    <phoneticPr fontId="6"/>
  </si>
  <si>
    <t>㉚</t>
    <phoneticPr fontId="6"/>
  </si>
  <si>
    <t>㉛</t>
    <phoneticPr fontId="6"/>
  </si>
  <si>
    <t>㉜</t>
    <phoneticPr fontId="6"/>
  </si>
  <si>
    <t>㉝</t>
    <phoneticPr fontId="6"/>
  </si>
  <si>
    <t>㉞</t>
    <phoneticPr fontId="6"/>
  </si>
  <si>
    <t>㉟</t>
    <phoneticPr fontId="6"/>
  </si>
  <si>
    <t>㊱</t>
    <phoneticPr fontId="6"/>
  </si>
  <si>
    <t>㊲</t>
    <phoneticPr fontId="6"/>
  </si>
  <si>
    <t>㊳</t>
    <phoneticPr fontId="6"/>
  </si>
  <si>
    <t>㊴</t>
    <phoneticPr fontId="6"/>
  </si>
  <si>
    <t>㊵</t>
    <phoneticPr fontId="6"/>
  </si>
  <si>
    <t>㊶</t>
    <phoneticPr fontId="6"/>
  </si>
  <si>
    <t>㊳物件の実質年間積立金を算出しています。</t>
    <rPh sb="1" eb="3">
      <t>ブッケン</t>
    </rPh>
    <rPh sb="4" eb="6">
      <t>ジッシツ</t>
    </rPh>
    <rPh sb="6" eb="8">
      <t>ネンカン</t>
    </rPh>
    <rPh sb="8" eb="10">
      <t>ツミタテ</t>
    </rPh>
    <rPh sb="10" eb="11">
      <t>キン</t>
    </rPh>
    <rPh sb="12" eb="14">
      <t>サンシュツ</t>
    </rPh>
    <phoneticPr fontId="6"/>
  </si>
  <si>
    <t>㊱×（1－㊲）</t>
    <phoneticPr fontId="6"/>
  </si>
  <si>
    <t>㉝＋㊳</t>
    <phoneticPr fontId="6"/>
  </si>
  <si>
    <t>㊴÷①</t>
    <phoneticPr fontId="6"/>
  </si>
  <si>
    <t>㊴÷（②＋③）</t>
    <phoneticPr fontId="6"/>
  </si>
  <si>
    <t>１年間の内で、空室日数（日）</t>
    <rPh sb="1" eb="3">
      <t>ネンカン</t>
    </rPh>
    <rPh sb="4" eb="5">
      <t>ウチ</t>
    </rPh>
    <rPh sb="7" eb="9">
      <t>クウシツ</t>
    </rPh>
    <rPh sb="9" eb="11">
      <t>ニッスウ</t>
    </rPh>
    <rPh sb="12" eb="13">
      <t>ニチ</t>
    </rPh>
    <phoneticPr fontId="6"/>
  </si>
  <si>
    <t>年間積立金（年）</t>
    <rPh sb="0" eb="2">
      <t>ネンカン</t>
    </rPh>
    <rPh sb="2" eb="4">
      <t>ツミタテ</t>
    </rPh>
    <rPh sb="4" eb="5">
      <t>キン</t>
    </rPh>
    <rPh sb="6" eb="7">
      <t>ネン</t>
    </rPh>
    <phoneticPr fontId="6"/>
  </si>
  <si>
    <t>実質年間積立金（年）</t>
    <rPh sb="0" eb="2">
      <t>ジッシツ</t>
    </rPh>
    <rPh sb="2" eb="4">
      <t>ネンカン</t>
    </rPh>
    <rPh sb="4" eb="6">
      <t>ツミタテ</t>
    </rPh>
    <rPh sb="6" eb="7">
      <t>キン</t>
    </rPh>
    <rPh sb="8" eb="9">
      <t>ネン</t>
    </rPh>
    <phoneticPr fontId="6"/>
  </si>
  <si>
    <t>利益合計（年）</t>
    <rPh sb="0" eb="2">
      <t>リエキ</t>
    </rPh>
    <rPh sb="2" eb="4">
      <t>ゴウケイ</t>
    </rPh>
    <rPh sb="5" eb="6">
      <t>ネン</t>
    </rPh>
    <phoneticPr fontId="6"/>
  </si>
  <si>
    <t>４５０ヶ月</t>
    <rPh sb="4" eb="5">
      <t>ゲツ</t>
    </rPh>
    <phoneticPr fontId="6"/>
  </si>
  <si>
    <t>４５１ヶ月</t>
    <rPh sb="4" eb="5">
      <t>ゲツ</t>
    </rPh>
    <phoneticPr fontId="6"/>
  </si>
  <si>
    <t>４５２ヶ月</t>
    <rPh sb="4" eb="5">
      <t>ゲツ</t>
    </rPh>
    <phoneticPr fontId="6"/>
  </si>
  <si>
    <t>４５３ヶ月</t>
    <rPh sb="4" eb="5">
      <t>ゲツ</t>
    </rPh>
    <phoneticPr fontId="6"/>
  </si>
  <si>
    <t>４５４ヶ月</t>
    <rPh sb="4" eb="5">
      <t>ゲツ</t>
    </rPh>
    <phoneticPr fontId="6"/>
  </si>
  <si>
    <t>４５５ヶ月</t>
    <rPh sb="4" eb="5">
      <t>ゲツ</t>
    </rPh>
    <phoneticPr fontId="6"/>
  </si>
  <si>
    <t>38年</t>
    <rPh sb="2" eb="3">
      <t>ネン</t>
    </rPh>
    <phoneticPr fontId="6"/>
  </si>
  <si>
    <t>４５６ヶ月</t>
    <rPh sb="4" eb="5">
      <t>ゲツ</t>
    </rPh>
    <phoneticPr fontId="6"/>
  </si>
  <si>
    <t>４５７ヶ月</t>
    <rPh sb="4" eb="5">
      <t>ゲツ</t>
    </rPh>
    <phoneticPr fontId="6"/>
  </si>
  <si>
    <t>４５８ヶ月</t>
    <rPh sb="4" eb="5">
      <t>ゲツ</t>
    </rPh>
    <phoneticPr fontId="6"/>
  </si>
  <si>
    <t>４５９ヶ月</t>
    <rPh sb="4" eb="5">
      <t>ゲツ</t>
    </rPh>
    <phoneticPr fontId="6"/>
  </si>
  <si>
    <t>４６０ヶ月</t>
    <rPh sb="4" eb="5">
      <t>ゲツ</t>
    </rPh>
    <phoneticPr fontId="6"/>
  </si>
  <si>
    <t>４６１ヶ月</t>
    <rPh sb="4" eb="5">
      <t>ゲツ</t>
    </rPh>
    <phoneticPr fontId="6"/>
  </si>
  <si>
    <t>４６２ヶ月</t>
    <rPh sb="4" eb="5">
      <t>ゲツ</t>
    </rPh>
    <phoneticPr fontId="6"/>
  </si>
  <si>
    <t>４６３ヶ月</t>
    <rPh sb="4" eb="5">
      <t>ゲツ</t>
    </rPh>
    <phoneticPr fontId="6"/>
  </si>
  <si>
    <t>４６４ヶ月</t>
    <rPh sb="4" eb="5">
      <t>ゲツ</t>
    </rPh>
    <phoneticPr fontId="6"/>
  </si>
  <si>
    <t>４６５ヶ月</t>
    <rPh sb="4" eb="5">
      <t>ゲツ</t>
    </rPh>
    <phoneticPr fontId="6"/>
  </si>
  <si>
    <t>４６６ヶ月</t>
    <rPh sb="4" eb="5">
      <t>ゲツ</t>
    </rPh>
    <phoneticPr fontId="6"/>
  </si>
  <si>
    <t>４６７ヶ月</t>
    <rPh sb="4" eb="5">
      <t>ゲツ</t>
    </rPh>
    <phoneticPr fontId="6"/>
  </si>
  <si>
    <t>39年</t>
    <rPh sb="2" eb="3">
      <t>ネン</t>
    </rPh>
    <phoneticPr fontId="6"/>
  </si>
  <si>
    <t>４６８ヶ月</t>
    <rPh sb="4" eb="5">
      <t>ゲツ</t>
    </rPh>
    <phoneticPr fontId="6"/>
  </si>
  <si>
    <t>４６９ヶ月</t>
    <rPh sb="4" eb="5">
      <t>ゲツ</t>
    </rPh>
    <phoneticPr fontId="6"/>
  </si>
  <si>
    <t>４７０ヶ月</t>
    <rPh sb="4" eb="5">
      <t>ゲツ</t>
    </rPh>
    <phoneticPr fontId="6"/>
  </si>
  <si>
    <t>４７１ヶ月</t>
    <rPh sb="4" eb="5">
      <t>ゲツ</t>
    </rPh>
    <phoneticPr fontId="6"/>
  </si>
  <si>
    <t>４７２ヶ月</t>
    <rPh sb="4" eb="5">
      <t>ゲツ</t>
    </rPh>
    <phoneticPr fontId="6"/>
  </si>
  <si>
    <t>４７３ヶ月</t>
    <rPh sb="4" eb="5">
      <t>ゲツ</t>
    </rPh>
    <phoneticPr fontId="6"/>
  </si>
  <si>
    <t>４７４ヶ月</t>
    <rPh sb="4" eb="5">
      <t>ゲツ</t>
    </rPh>
    <phoneticPr fontId="6"/>
  </si>
  <si>
    <t>４７５ヶ月</t>
    <rPh sb="4" eb="5">
      <t>ゲツ</t>
    </rPh>
    <phoneticPr fontId="6"/>
  </si>
  <si>
    <t>４７６ヶ月</t>
    <rPh sb="4" eb="5">
      <t>ゲツ</t>
    </rPh>
    <phoneticPr fontId="6"/>
  </si>
  <si>
    <t>４７７ヶ月</t>
    <rPh sb="4" eb="5">
      <t>ゲツ</t>
    </rPh>
    <phoneticPr fontId="6"/>
  </si>
  <si>
    <t>４７８ヶ月</t>
    <rPh sb="4" eb="5">
      <t>ゲツ</t>
    </rPh>
    <phoneticPr fontId="6"/>
  </si>
  <si>
    <t>４７９ヶ月</t>
    <rPh sb="4" eb="5">
      <t>ゲツ</t>
    </rPh>
    <phoneticPr fontId="6"/>
  </si>
  <si>
    <t>40年</t>
    <rPh sb="2" eb="3">
      <t>ネン</t>
    </rPh>
    <phoneticPr fontId="6"/>
  </si>
  <si>
    <t>４８０ヶ月</t>
    <rPh sb="4" eb="5">
      <t>ゲツ</t>
    </rPh>
    <phoneticPr fontId="6"/>
  </si>
  <si>
    <t>４８１ヶ月</t>
    <rPh sb="4" eb="5">
      <t>ゲツ</t>
    </rPh>
    <phoneticPr fontId="6"/>
  </si>
  <si>
    <t>４８２ヶ月</t>
    <rPh sb="4" eb="5">
      <t>ゲツ</t>
    </rPh>
    <phoneticPr fontId="6"/>
  </si>
  <si>
    <t>４８３ヶ月</t>
    <rPh sb="4" eb="5">
      <t>ゲツ</t>
    </rPh>
    <phoneticPr fontId="6"/>
  </si>
  <si>
    <t>４８４ヶ月</t>
    <rPh sb="4" eb="5">
      <t>ゲツ</t>
    </rPh>
    <phoneticPr fontId="6"/>
  </si>
  <si>
    <t>４８５ヶ月</t>
    <rPh sb="4" eb="5">
      <t>ゲツ</t>
    </rPh>
    <phoneticPr fontId="6"/>
  </si>
  <si>
    <t>４８６ヶ月</t>
    <rPh sb="4" eb="5">
      <t>ゲツ</t>
    </rPh>
    <phoneticPr fontId="6"/>
  </si>
  <si>
    <t>４８７ヶ月</t>
    <rPh sb="4" eb="5">
      <t>ゲツ</t>
    </rPh>
    <phoneticPr fontId="6"/>
  </si>
  <si>
    <t>４８８ヶ月</t>
    <rPh sb="4" eb="5">
      <t>ゲツ</t>
    </rPh>
    <phoneticPr fontId="6"/>
  </si>
  <si>
    <t>４８９ヶ月</t>
    <rPh sb="4" eb="5">
      <t>ゲツ</t>
    </rPh>
    <phoneticPr fontId="6"/>
  </si>
  <si>
    <t>４９０ヶ月</t>
    <rPh sb="4" eb="5">
      <t>ゲツ</t>
    </rPh>
    <phoneticPr fontId="6"/>
  </si>
  <si>
    <t>４９１ヶ月</t>
    <rPh sb="4" eb="5">
      <t>ゲツ</t>
    </rPh>
    <phoneticPr fontId="6"/>
  </si>
  <si>
    <t>４９２ヶ月</t>
    <rPh sb="4" eb="5">
      <t>ゲツ</t>
    </rPh>
    <phoneticPr fontId="6"/>
  </si>
  <si>
    <t>４９３ヶ月</t>
    <rPh sb="4" eb="5">
      <t>ゲツ</t>
    </rPh>
    <phoneticPr fontId="6"/>
  </si>
  <si>
    <t>４９４ヶ月</t>
    <rPh sb="4" eb="5">
      <t>ゲツ</t>
    </rPh>
    <phoneticPr fontId="6"/>
  </si>
  <si>
    <t>４９５ヶ月</t>
    <rPh sb="4" eb="5">
      <t>ゲツ</t>
    </rPh>
    <phoneticPr fontId="6"/>
  </si>
  <si>
    <t>41年</t>
    <rPh sb="2" eb="3">
      <t>ネン</t>
    </rPh>
    <phoneticPr fontId="6"/>
  </si>
  <si>
    <t>４９６ヶ月</t>
    <rPh sb="4" eb="5">
      <t>ゲツ</t>
    </rPh>
    <phoneticPr fontId="6"/>
  </si>
  <si>
    <t>㉝</t>
    <phoneticPr fontId="6"/>
  </si>
  <si>
    <t>源泉徴収票の支払金額</t>
    <rPh sb="0" eb="5">
      <t>ゲンセンチョウシュウヒョウ</t>
    </rPh>
    <rPh sb="6" eb="8">
      <t>シハライ</t>
    </rPh>
    <rPh sb="8" eb="10">
      <t>キンガク</t>
    </rPh>
    <phoneticPr fontId="6"/>
  </si>
  <si>
    <t>詳細利益試算表㉝</t>
    <rPh sb="0" eb="2">
      <t>ショウサイ</t>
    </rPh>
    <rPh sb="2" eb="4">
      <t>リエキ</t>
    </rPh>
    <rPh sb="4" eb="7">
      <t>シサンヒョウ</t>
    </rPh>
    <phoneticPr fontId="6"/>
  </si>
  <si>
    <t>源泉徴収票の給与所得控除後の金額</t>
    <rPh sb="0" eb="2">
      <t>ゲンセン</t>
    </rPh>
    <rPh sb="2" eb="5">
      <t>チョウシュウヒョウ</t>
    </rPh>
    <rPh sb="6" eb="8">
      <t>キュウヨ</t>
    </rPh>
    <rPh sb="8" eb="10">
      <t>ショトク</t>
    </rPh>
    <rPh sb="10" eb="12">
      <t>コウジョ</t>
    </rPh>
    <rPh sb="12" eb="13">
      <t>ゴ</t>
    </rPh>
    <rPh sb="14" eb="16">
      <t>キンガク</t>
    </rPh>
    <phoneticPr fontId="6"/>
  </si>
  <si>
    <t>㉚</t>
    <phoneticPr fontId="6"/>
  </si>
  <si>
    <t>㉛</t>
    <phoneticPr fontId="6"/>
  </si>
  <si>
    <t>㉜</t>
    <phoneticPr fontId="6"/>
  </si>
  <si>
    <t>㉞</t>
    <phoneticPr fontId="6"/>
  </si>
  <si>
    <t>㉟</t>
    <phoneticPr fontId="6"/>
  </si>
  <si>
    <t>㊱</t>
    <phoneticPr fontId="6"/>
  </si>
  <si>
    <t>㊲</t>
    <phoneticPr fontId="6"/>
  </si>
  <si>
    <t>㊳</t>
    <phoneticPr fontId="6"/>
  </si>
  <si>
    <t>㊴</t>
    <phoneticPr fontId="6"/>
  </si>
  <si>
    <t>㊵</t>
    <phoneticPr fontId="6"/>
  </si>
  <si>
    <t>㊶</t>
    <phoneticPr fontId="6"/>
  </si>
  <si>
    <t>㊷</t>
    <phoneticPr fontId="6"/>
  </si>
  <si>
    <t>㊸</t>
    <phoneticPr fontId="6"/>
  </si>
  <si>
    <t>㊹</t>
    <phoneticPr fontId="6"/>
  </si>
  <si>
    <t>㊺</t>
    <phoneticPr fontId="6"/>
  </si>
  <si>
    <t>㊻</t>
    <phoneticPr fontId="6"/>
  </si>
  <si>
    <t>㊼</t>
    <phoneticPr fontId="6"/>
  </si>
  <si>
    <t>㊽</t>
    <phoneticPr fontId="6"/>
  </si>
  <si>
    <t>㊾</t>
    <phoneticPr fontId="6"/>
  </si>
  <si>
    <t>㊿</t>
    <phoneticPr fontId="6"/>
  </si>
  <si>
    <t>⑭＋⑰</t>
    <phoneticPr fontId="6"/>
  </si>
  <si>
    <t>源泉徴収票の社会保険料等の金額</t>
    <rPh sb="0" eb="2">
      <t>ゲンセン</t>
    </rPh>
    <rPh sb="2" eb="5">
      <t>チョウシュウヒョウ</t>
    </rPh>
    <rPh sb="6" eb="8">
      <t>シャカイ</t>
    </rPh>
    <rPh sb="8" eb="10">
      <t>ホケン</t>
    </rPh>
    <rPh sb="10" eb="11">
      <t>リョウ</t>
    </rPh>
    <rPh sb="11" eb="12">
      <t>トウ</t>
    </rPh>
    <rPh sb="13" eb="15">
      <t>キンガク</t>
    </rPh>
    <phoneticPr fontId="6"/>
  </si>
  <si>
    <t>源泉徴収票の生命保険料の控除額</t>
    <rPh sb="0" eb="2">
      <t>ゲンセン</t>
    </rPh>
    <rPh sb="2" eb="5">
      <t>チョウシュウヒョウ</t>
    </rPh>
    <rPh sb="6" eb="8">
      <t>セイメイ</t>
    </rPh>
    <rPh sb="8" eb="10">
      <t>ホケン</t>
    </rPh>
    <rPh sb="10" eb="11">
      <t>リョウ</t>
    </rPh>
    <rPh sb="12" eb="14">
      <t>コウジョ</t>
    </rPh>
    <rPh sb="14" eb="15">
      <t>ガク</t>
    </rPh>
    <phoneticPr fontId="6"/>
  </si>
  <si>
    <t>配偶者が居る場合</t>
    <rPh sb="0" eb="3">
      <t>ハイグウシャ</t>
    </rPh>
    <rPh sb="4" eb="5">
      <t>イ</t>
    </rPh>
    <rPh sb="6" eb="8">
      <t>バアイ</t>
    </rPh>
    <phoneticPr fontId="6"/>
  </si>
  <si>
    <t>全てに適用される控除</t>
    <rPh sb="0" eb="1">
      <t>スベ</t>
    </rPh>
    <rPh sb="3" eb="5">
      <t>テキヨウ</t>
    </rPh>
    <rPh sb="8" eb="10">
      <t>コウジョ</t>
    </rPh>
    <phoneticPr fontId="6"/>
  </si>
  <si>
    <t>ここは家族構成に応じて記載</t>
    <rPh sb="3" eb="5">
      <t>カゾク</t>
    </rPh>
    <rPh sb="5" eb="7">
      <t>コウセイ</t>
    </rPh>
    <rPh sb="8" eb="9">
      <t>オウ</t>
    </rPh>
    <rPh sb="11" eb="13">
      <t>キサイ</t>
    </rPh>
    <phoneticPr fontId="6"/>
  </si>
  <si>
    <t>1000円～1,949,000円</t>
    <rPh sb="4" eb="5">
      <t>エン</t>
    </rPh>
    <rPh sb="15" eb="16">
      <t>エン</t>
    </rPh>
    <phoneticPr fontId="6"/>
  </si>
  <si>
    <t>0円</t>
    <rPh sb="1" eb="2">
      <t>エン</t>
    </rPh>
    <phoneticPr fontId="6"/>
  </si>
  <si>
    <t>1,950,000円～3,299,000円</t>
    <rPh sb="9" eb="10">
      <t>エン</t>
    </rPh>
    <rPh sb="20" eb="21">
      <t>エン</t>
    </rPh>
    <phoneticPr fontId="6"/>
  </si>
  <si>
    <t>3,300,000円～6,949,000円</t>
    <rPh sb="9" eb="10">
      <t>エン</t>
    </rPh>
    <rPh sb="20" eb="21">
      <t>エン</t>
    </rPh>
    <phoneticPr fontId="6"/>
  </si>
  <si>
    <t>6,950,000円～8,999,000円</t>
    <rPh sb="1" eb="10">
      <t>９５００００エン</t>
    </rPh>
    <rPh sb="20" eb="21">
      <t>エン</t>
    </rPh>
    <phoneticPr fontId="6"/>
  </si>
  <si>
    <t>9,000,000円～17,999,000円</t>
    <rPh sb="9" eb="10">
      <t>エン</t>
    </rPh>
    <rPh sb="21" eb="22">
      <t>エン</t>
    </rPh>
    <phoneticPr fontId="6"/>
  </si>
  <si>
    <t>18,000,000円</t>
    <rPh sb="2" eb="11">
      <t>００００００エン</t>
    </rPh>
    <phoneticPr fontId="6"/>
  </si>
  <si>
    <t>㉟の金額</t>
    <rPh sb="2" eb="4">
      <t>キンガク</t>
    </rPh>
    <phoneticPr fontId="6"/>
  </si>
  <si>
    <t>課税される所得金額に対する税額</t>
    <rPh sb="0" eb="2">
      <t>カゼイ</t>
    </rPh>
    <rPh sb="5" eb="7">
      <t>ショトク</t>
    </rPh>
    <rPh sb="7" eb="9">
      <t>キンガク</t>
    </rPh>
    <rPh sb="10" eb="11">
      <t>タイ</t>
    </rPh>
    <rPh sb="13" eb="15">
      <t>ゼイガク</t>
    </rPh>
    <phoneticPr fontId="6"/>
  </si>
  <si>
    <t>入居率（％）</t>
    <rPh sb="0" eb="2">
      <t>ニュウキョ</t>
    </rPh>
    <rPh sb="2" eb="3">
      <t>リツ</t>
    </rPh>
    <phoneticPr fontId="6"/>
  </si>
  <si>
    <t>源泉徴収票の源泉徴収額を記載</t>
    <rPh sb="0" eb="2">
      <t>ゲンセン</t>
    </rPh>
    <rPh sb="2" eb="5">
      <t>チョウシュウヒョウ</t>
    </rPh>
    <rPh sb="6" eb="8">
      <t>ゲンセン</t>
    </rPh>
    <rPh sb="8" eb="10">
      <t>チョウシュウ</t>
    </rPh>
    <rPh sb="10" eb="11">
      <t>ガク</t>
    </rPh>
    <rPh sb="12" eb="14">
      <t>キサイ</t>
    </rPh>
    <phoneticPr fontId="6"/>
  </si>
  <si>
    <t>繰り上げ返済の行の青い網掛けをしたセルに、繰り上げ返済</t>
    <rPh sb="0" eb="1">
      <t>ク</t>
    </rPh>
    <rPh sb="2" eb="3">
      <t>ア</t>
    </rPh>
    <rPh sb="4" eb="6">
      <t>ヘンサイ</t>
    </rPh>
    <rPh sb="7" eb="8">
      <t>ギョウ</t>
    </rPh>
    <rPh sb="9" eb="10">
      <t>アオ</t>
    </rPh>
    <rPh sb="11" eb="13">
      <t>アミカ</t>
    </rPh>
    <rPh sb="21" eb="22">
      <t>ク</t>
    </rPh>
    <rPh sb="23" eb="24">
      <t>ア</t>
    </rPh>
    <rPh sb="25" eb="27">
      <t>ヘンサイ</t>
    </rPh>
    <phoneticPr fontId="6"/>
  </si>
  <si>
    <t>金額を入れて下さい。</t>
    <rPh sb="0" eb="2">
      <t>キンガク</t>
    </rPh>
    <rPh sb="3" eb="4">
      <t>イ</t>
    </rPh>
    <rPh sb="6" eb="7">
      <t>クダ</t>
    </rPh>
    <phoneticPr fontId="6"/>
  </si>
  <si>
    <t>①</t>
    <phoneticPr fontId="6"/>
  </si>
  <si>
    <t>②</t>
    <phoneticPr fontId="6"/>
  </si>
  <si>
    <t>③</t>
    <phoneticPr fontId="6"/>
  </si>
  <si>
    <t>④</t>
    <phoneticPr fontId="6"/>
  </si>
  <si>
    <t>⑤</t>
    <phoneticPr fontId="6"/>
  </si>
  <si>
    <t>⑥</t>
    <phoneticPr fontId="6"/>
  </si>
  <si>
    <t>⑦</t>
    <phoneticPr fontId="6"/>
  </si>
  <si>
    <t>⑧</t>
    <phoneticPr fontId="6"/>
  </si>
  <si>
    <t>⑨</t>
    <phoneticPr fontId="6"/>
  </si>
  <si>
    <t>⑩</t>
    <phoneticPr fontId="6"/>
  </si>
  <si>
    <t>⑪</t>
    <phoneticPr fontId="6"/>
  </si>
  <si>
    <t>⑫</t>
    <phoneticPr fontId="6"/>
  </si>
  <si>
    <t>⑮</t>
    <phoneticPr fontId="6"/>
  </si>
  <si>
    <t>⑯</t>
    <phoneticPr fontId="6"/>
  </si>
  <si>
    <t>⑰</t>
    <phoneticPr fontId="6"/>
  </si>
  <si>
    <t>⑱</t>
    <phoneticPr fontId="6"/>
  </si>
  <si>
    <t>⑤×12÷①</t>
    <phoneticPr fontId="6"/>
  </si>
  <si>
    <t>⑮×12</t>
    <phoneticPr fontId="6"/>
  </si>
  <si>
    <t>書籍代（年）</t>
    <rPh sb="0" eb="3">
      <t>ショセキダイ</t>
    </rPh>
    <rPh sb="4" eb="5">
      <t>ネン</t>
    </rPh>
    <phoneticPr fontId="6"/>
  </si>
  <si>
    <t>交通費（年）</t>
    <rPh sb="0" eb="3">
      <t>コウツウヒ</t>
    </rPh>
    <rPh sb="4" eb="5">
      <t>ネン</t>
    </rPh>
    <phoneticPr fontId="6"/>
  </si>
  <si>
    <t>交際・会議費（年）</t>
    <rPh sb="0" eb="2">
      <t>コウサイ</t>
    </rPh>
    <rPh sb="3" eb="6">
      <t>カイギヒ</t>
    </rPh>
    <rPh sb="7" eb="8">
      <t>ネン</t>
    </rPh>
    <phoneticPr fontId="6"/>
  </si>
  <si>
    <t>文房具（年）</t>
    <rPh sb="0" eb="3">
      <t>ブンボウグ</t>
    </rPh>
    <rPh sb="4" eb="5">
      <t>ネン</t>
    </rPh>
    <phoneticPr fontId="6"/>
  </si>
  <si>
    <t>教育費（年）</t>
    <rPh sb="0" eb="3">
      <t>キョウイクヒ</t>
    </rPh>
    <rPh sb="4" eb="5">
      <t>ネン</t>
    </rPh>
    <phoneticPr fontId="6"/>
  </si>
  <si>
    <t>その他（年）</t>
    <rPh sb="2" eb="3">
      <t>タ</t>
    </rPh>
    <rPh sb="4" eb="5">
      <t>ネン</t>
    </rPh>
    <phoneticPr fontId="6"/>
  </si>
  <si>
    <t>退室時のクリーニング代（年）</t>
    <rPh sb="0" eb="2">
      <t>タイシツ</t>
    </rPh>
    <rPh sb="2" eb="3">
      <t>ジ</t>
    </rPh>
    <rPh sb="10" eb="11">
      <t>ダイ</t>
    </rPh>
    <rPh sb="12" eb="13">
      <t>ネン</t>
    </rPh>
    <phoneticPr fontId="6"/>
  </si>
  <si>
    <t>保険（火災・地震）（年）</t>
    <rPh sb="0" eb="2">
      <t>ホケン</t>
    </rPh>
    <rPh sb="3" eb="5">
      <t>カサイ</t>
    </rPh>
    <rPh sb="6" eb="8">
      <t>ジシン</t>
    </rPh>
    <rPh sb="10" eb="11">
      <t>ネン</t>
    </rPh>
    <phoneticPr fontId="6"/>
  </si>
  <si>
    <t>税金；租税公課（年）</t>
    <rPh sb="0" eb="2">
      <t>ゼイキン</t>
    </rPh>
    <rPh sb="3" eb="5">
      <t>ソゼイ</t>
    </rPh>
    <rPh sb="5" eb="7">
      <t>コウカ</t>
    </rPh>
    <rPh sb="8" eb="9">
      <t>ネン</t>
    </rPh>
    <phoneticPr fontId="6"/>
  </si>
  <si>
    <t>1年間稼働日数（日）</t>
    <rPh sb="1" eb="3">
      <t>ネンカン</t>
    </rPh>
    <rPh sb="3" eb="5">
      <t>カドウ</t>
    </rPh>
    <rPh sb="5" eb="6">
      <t>ニチ</t>
    </rPh>
    <rPh sb="6" eb="7">
      <t>スウ</t>
    </rPh>
    <rPh sb="8" eb="9">
      <t>ニチ</t>
    </rPh>
    <phoneticPr fontId="6"/>
  </si>
  <si>
    <t>収入</t>
    <rPh sb="0" eb="2">
      <t>シュウニュウ</t>
    </rPh>
    <phoneticPr fontId="2"/>
  </si>
  <si>
    <t>その他</t>
    <rPh sb="2" eb="3">
      <t>タ</t>
    </rPh>
    <phoneticPr fontId="2"/>
  </si>
  <si>
    <t>総収入</t>
    <rPh sb="0" eb="3">
      <t>ソウシュウニュウ</t>
    </rPh>
    <phoneticPr fontId="2"/>
  </si>
  <si>
    <t>減価償却費</t>
    <rPh sb="0" eb="2">
      <t>ゲンカ</t>
    </rPh>
    <rPh sb="2" eb="4">
      <t>ショウキャク</t>
    </rPh>
    <rPh sb="4" eb="5">
      <t>ヒ</t>
    </rPh>
    <phoneticPr fontId="2"/>
  </si>
  <si>
    <t>借入金利子</t>
    <rPh sb="0" eb="2">
      <t>カリイレ</t>
    </rPh>
    <rPh sb="2" eb="3">
      <t>キン</t>
    </rPh>
    <rPh sb="3" eb="5">
      <t>リシ</t>
    </rPh>
    <phoneticPr fontId="2"/>
  </si>
  <si>
    <t>租税公課</t>
    <rPh sb="0" eb="2">
      <t>ソゼイ</t>
    </rPh>
    <rPh sb="2" eb="4">
      <t>コウカ</t>
    </rPh>
    <phoneticPr fontId="2"/>
  </si>
  <si>
    <t>損害保険料</t>
    <rPh sb="0" eb="2">
      <t>ソンガイ</t>
    </rPh>
    <rPh sb="2" eb="5">
      <t>ホケンリョウ</t>
    </rPh>
    <phoneticPr fontId="2"/>
  </si>
  <si>
    <t>修繕費</t>
    <rPh sb="0" eb="3">
      <t>シュウゼンヒ</t>
    </rPh>
    <phoneticPr fontId="2"/>
  </si>
  <si>
    <t>雑費</t>
    <rPh sb="0" eb="1">
      <t>ザツ</t>
    </rPh>
    <rPh sb="1" eb="2">
      <t>ヒ</t>
    </rPh>
    <phoneticPr fontId="2"/>
  </si>
  <si>
    <t>経費計</t>
    <rPh sb="0" eb="2">
      <t>ケイヒ</t>
    </rPh>
    <rPh sb="2" eb="3">
      <t>ケイ</t>
    </rPh>
    <phoneticPr fontId="2"/>
  </si>
  <si>
    <t>専従者控除前の所得金額</t>
    <rPh sb="0" eb="3">
      <t>センジュウシャ</t>
    </rPh>
    <rPh sb="3" eb="5">
      <t>コウジョ</t>
    </rPh>
    <rPh sb="5" eb="6">
      <t>マエ</t>
    </rPh>
    <rPh sb="7" eb="9">
      <t>ショトク</t>
    </rPh>
    <rPh sb="9" eb="11">
      <t>キンガク</t>
    </rPh>
    <phoneticPr fontId="2"/>
  </si>
  <si>
    <t>所得金額</t>
    <rPh sb="0" eb="2">
      <t>ショトク</t>
    </rPh>
    <rPh sb="2" eb="4">
      <t>キンガク</t>
    </rPh>
    <phoneticPr fontId="2"/>
  </si>
  <si>
    <t>不動産収入で出た損益は、確定申告で申告する必要があります。</t>
    <rPh sb="0" eb="3">
      <t>フドウサン</t>
    </rPh>
    <rPh sb="3" eb="5">
      <t>シュウニュウ</t>
    </rPh>
    <rPh sb="6" eb="7">
      <t>デ</t>
    </rPh>
    <rPh sb="8" eb="10">
      <t>ソンエキ</t>
    </rPh>
    <rPh sb="12" eb="14">
      <t>カクテイ</t>
    </rPh>
    <rPh sb="14" eb="16">
      <t>シンコク</t>
    </rPh>
    <rPh sb="17" eb="19">
      <t>シンコク</t>
    </rPh>
    <rPh sb="21" eb="23">
      <t>ヒツヨウ</t>
    </rPh>
    <phoneticPr fontId="6"/>
  </si>
  <si>
    <t>以下は、私の事例を基に不動産所得を計算した事例です。</t>
    <rPh sb="0" eb="2">
      <t>イカ</t>
    </rPh>
    <rPh sb="4" eb="5">
      <t>ワタシ</t>
    </rPh>
    <rPh sb="6" eb="8">
      <t>ジレイ</t>
    </rPh>
    <rPh sb="9" eb="10">
      <t>モト</t>
    </rPh>
    <rPh sb="11" eb="14">
      <t>フドウサン</t>
    </rPh>
    <rPh sb="14" eb="16">
      <t>ショトク</t>
    </rPh>
    <rPh sb="17" eb="19">
      <t>ケイサン</t>
    </rPh>
    <rPh sb="21" eb="23">
      <t>ジレイ</t>
    </rPh>
    <phoneticPr fontId="6"/>
  </si>
  <si>
    <t>物件やその他条件によって、異なりますので、あくまで参考にしてください。</t>
    <rPh sb="0" eb="2">
      <t>ブッケン</t>
    </rPh>
    <rPh sb="5" eb="6">
      <t>タ</t>
    </rPh>
    <rPh sb="6" eb="8">
      <t>ジョウケン</t>
    </rPh>
    <rPh sb="13" eb="14">
      <t>コト</t>
    </rPh>
    <rPh sb="25" eb="27">
      <t>サンコウ</t>
    </rPh>
    <phoneticPr fontId="6"/>
  </si>
  <si>
    <t>不動産にかけている保険料です。</t>
    <rPh sb="0" eb="3">
      <t>フドウサン</t>
    </rPh>
    <rPh sb="9" eb="11">
      <t>ホケン</t>
    </rPh>
    <rPh sb="11" eb="12">
      <t>リョウ</t>
    </rPh>
    <phoneticPr fontId="2"/>
  </si>
  <si>
    <t>経費として計上出来るもの合計を記載。</t>
    <rPh sb="0" eb="2">
      <t>ケイヒ</t>
    </rPh>
    <rPh sb="5" eb="7">
      <t>ケイジョウ</t>
    </rPh>
    <rPh sb="7" eb="9">
      <t>デキ</t>
    </rPh>
    <rPh sb="12" eb="14">
      <t>ゴウケイ</t>
    </rPh>
    <rPh sb="15" eb="17">
      <t>キサイ</t>
    </rPh>
    <phoneticPr fontId="2"/>
  </si>
  <si>
    <t>ここがマイナスの場合には、還付金として税金が返ってくることが有ります。</t>
    <rPh sb="8" eb="10">
      <t>バアイ</t>
    </rPh>
    <rPh sb="13" eb="16">
      <t>カンプキン</t>
    </rPh>
    <rPh sb="19" eb="21">
      <t>ゼイキン</t>
    </rPh>
    <rPh sb="22" eb="23">
      <t>カエ</t>
    </rPh>
    <rPh sb="30" eb="31">
      <t>ア</t>
    </rPh>
    <phoneticPr fontId="6"/>
  </si>
  <si>
    <t>この時、確定申告すれば税金が戻ってくる場合があります。</t>
    <rPh sb="2" eb="3">
      <t>トキ</t>
    </rPh>
    <rPh sb="4" eb="6">
      <t>カクテイ</t>
    </rPh>
    <rPh sb="6" eb="8">
      <t>シンコク</t>
    </rPh>
    <rPh sb="11" eb="13">
      <t>ゼイキン</t>
    </rPh>
    <rPh sb="14" eb="15">
      <t>モド</t>
    </rPh>
    <rPh sb="19" eb="21">
      <t>バアイ</t>
    </rPh>
    <phoneticPr fontId="6"/>
  </si>
  <si>
    <t>税金の詳しい事は、税理士に聞いて算出してください。</t>
    <rPh sb="0" eb="2">
      <t>ゼイキン</t>
    </rPh>
    <rPh sb="3" eb="4">
      <t>クワ</t>
    </rPh>
    <rPh sb="6" eb="7">
      <t>コト</t>
    </rPh>
    <rPh sb="9" eb="12">
      <t>ゼイリシ</t>
    </rPh>
    <rPh sb="13" eb="14">
      <t>キ</t>
    </rPh>
    <rPh sb="16" eb="18">
      <t>サンシュツ</t>
    </rPh>
    <phoneticPr fontId="6"/>
  </si>
  <si>
    <t>（1－⑮÷⑰）÷⑰</t>
    <phoneticPr fontId="6"/>
  </si>
  <si>
    <t>㉒＋㉓＋㉔＋㉕＋㉖＋㉗</t>
    <phoneticPr fontId="6"/>
  </si>
  <si>
    <t>⑱＋⑲＋⑳＋㉑－㉘</t>
    <phoneticPr fontId="6"/>
  </si>
  <si>
    <t>⑥×⑯－⑦－⑧－⑨－⑩</t>
    <phoneticPr fontId="6"/>
  </si>
  <si>
    <t>㉚－⑭－（㉙÷12）</t>
    <phoneticPr fontId="6"/>
  </si>
  <si>
    <t>その他費用（月）</t>
    <rPh sb="2" eb="3">
      <t>タ</t>
    </rPh>
    <rPh sb="3" eb="5">
      <t>ヒヨウ</t>
    </rPh>
    <rPh sb="6" eb="7">
      <t>ツキ</t>
    </rPh>
    <phoneticPr fontId="6"/>
  </si>
  <si>
    <t>自己資金（頭金）</t>
    <rPh sb="0" eb="2">
      <t>ジコ</t>
    </rPh>
    <rPh sb="2" eb="4">
      <t>シキン</t>
    </rPh>
    <rPh sb="5" eb="7">
      <t>アタマキン</t>
    </rPh>
    <phoneticPr fontId="6"/>
  </si>
  <si>
    <t>返済金額（月）　元利均等返済法</t>
    <rPh sb="0" eb="2">
      <t>ヘンサイ</t>
    </rPh>
    <rPh sb="2" eb="4">
      <t>キンガク</t>
    </rPh>
    <rPh sb="5" eb="6">
      <t>ツキ</t>
    </rPh>
    <phoneticPr fontId="6"/>
  </si>
  <si>
    <t>年間利回り（ネット）</t>
    <rPh sb="0" eb="2">
      <t>ネンカン</t>
    </rPh>
    <rPh sb="2" eb="4">
      <t>リマワ</t>
    </rPh>
    <phoneticPr fontId="6"/>
  </si>
  <si>
    <t>年間利回り（グロス）</t>
    <rPh sb="0" eb="2">
      <t>ネンカン</t>
    </rPh>
    <rPh sb="2" eb="4">
      <t>リマワ</t>
    </rPh>
    <phoneticPr fontId="6"/>
  </si>
  <si>
    <t>年間収支利回り（ネット）</t>
    <rPh sb="0" eb="2">
      <t>ネンカン</t>
    </rPh>
    <rPh sb="2" eb="4">
      <t>シュウシ</t>
    </rPh>
    <rPh sb="4" eb="6">
      <t>リマワ</t>
    </rPh>
    <phoneticPr fontId="6"/>
  </si>
  <si>
    <t>㉛÷①</t>
    <phoneticPr fontId="6"/>
  </si>
  <si>
    <t>㉝÷①</t>
    <phoneticPr fontId="6"/>
  </si>
  <si>
    <t>家賃収入</t>
    <rPh sb="0" eb="2">
      <t>ヤチン</t>
    </rPh>
    <rPh sb="2" eb="4">
      <t>シュウニュウ</t>
    </rPh>
    <phoneticPr fontId="6"/>
  </si>
  <si>
    <t>家賃収入＋礼金＋その他（敷金、その他）</t>
    <rPh sb="0" eb="2">
      <t>ヤチン</t>
    </rPh>
    <rPh sb="2" eb="4">
      <t>シュウニュウ</t>
    </rPh>
    <rPh sb="5" eb="7">
      <t>レイキン</t>
    </rPh>
    <rPh sb="10" eb="11">
      <t>タ</t>
    </rPh>
    <rPh sb="12" eb="14">
      <t>シキキン</t>
    </rPh>
    <rPh sb="17" eb="18">
      <t>タ</t>
    </rPh>
    <phoneticPr fontId="6"/>
  </si>
  <si>
    <t>減価償却費</t>
    <rPh sb="0" eb="2">
      <t>ゲンカ</t>
    </rPh>
    <rPh sb="2" eb="4">
      <t>ショウキャク</t>
    </rPh>
    <rPh sb="4" eb="5">
      <t>ヒ</t>
    </rPh>
    <phoneticPr fontId="6"/>
  </si>
  <si>
    <t>名称</t>
    <rPh sb="0" eb="2">
      <t>メイショウ</t>
    </rPh>
    <phoneticPr fontId="6"/>
  </si>
  <si>
    <t>面積</t>
    <rPh sb="0" eb="2">
      <t>メンセキ</t>
    </rPh>
    <phoneticPr fontId="6"/>
  </si>
  <si>
    <t>取得年月</t>
    <rPh sb="0" eb="2">
      <t>シュトク</t>
    </rPh>
    <rPh sb="2" eb="4">
      <t>ネンゲツ</t>
    </rPh>
    <phoneticPr fontId="6"/>
  </si>
  <si>
    <t>取得価額</t>
    <rPh sb="0" eb="2">
      <t>シュトク</t>
    </rPh>
    <rPh sb="2" eb="4">
      <t>カガク</t>
    </rPh>
    <phoneticPr fontId="6"/>
  </si>
  <si>
    <t>償却基礎金額</t>
    <rPh sb="0" eb="2">
      <t>ショウキャク</t>
    </rPh>
    <rPh sb="2" eb="4">
      <t>キソ</t>
    </rPh>
    <rPh sb="4" eb="6">
      <t>キンガク</t>
    </rPh>
    <phoneticPr fontId="6"/>
  </si>
  <si>
    <t>償却方法</t>
    <rPh sb="0" eb="2">
      <t>ショウキャク</t>
    </rPh>
    <rPh sb="2" eb="4">
      <t>ホウホウ</t>
    </rPh>
    <phoneticPr fontId="6"/>
  </si>
  <si>
    <t>耐用年数</t>
    <rPh sb="0" eb="2">
      <t>タイヨウ</t>
    </rPh>
    <rPh sb="2" eb="4">
      <t>ネンスウ</t>
    </rPh>
    <phoneticPr fontId="6"/>
  </si>
  <si>
    <t>償却率</t>
    <rPh sb="0" eb="3">
      <t>ショウキャクリツ</t>
    </rPh>
    <phoneticPr fontId="6"/>
  </si>
  <si>
    <t>償却期間</t>
    <rPh sb="0" eb="2">
      <t>ショウキャク</t>
    </rPh>
    <rPh sb="2" eb="4">
      <t>キカン</t>
    </rPh>
    <phoneticPr fontId="6"/>
  </si>
  <si>
    <t>未償却残高</t>
    <rPh sb="0" eb="3">
      <t>ミショウキャク</t>
    </rPh>
    <rPh sb="3" eb="5">
      <t>ザンダカ</t>
    </rPh>
    <phoneticPr fontId="6"/>
  </si>
  <si>
    <t>建物</t>
    <rPh sb="0" eb="2">
      <t>タテモノ</t>
    </rPh>
    <phoneticPr fontId="6"/>
  </si>
  <si>
    <t>定額法</t>
    <rPh sb="0" eb="2">
      <t>テイガク</t>
    </rPh>
    <rPh sb="2" eb="3">
      <t>ホウ</t>
    </rPh>
    <phoneticPr fontId="6"/>
  </si>
  <si>
    <t>年度</t>
    <rPh sb="0" eb="2">
      <t>ネンド</t>
    </rPh>
    <phoneticPr fontId="6"/>
  </si>
  <si>
    <t>1年度目申告</t>
    <rPh sb="1" eb="3">
      <t>ネンド</t>
    </rPh>
    <rPh sb="3" eb="4">
      <t>メ</t>
    </rPh>
    <rPh sb="4" eb="6">
      <t>シンコク</t>
    </rPh>
    <phoneticPr fontId="6"/>
  </si>
  <si>
    <t>2年度目申告</t>
    <rPh sb="1" eb="3">
      <t>ネンド</t>
    </rPh>
    <rPh sb="3" eb="4">
      <t>メ</t>
    </rPh>
    <rPh sb="4" eb="6">
      <t>シンコク</t>
    </rPh>
    <phoneticPr fontId="6"/>
  </si>
  <si>
    <t>3年度目申告</t>
    <rPh sb="1" eb="3">
      <t>ネンド</t>
    </rPh>
    <rPh sb="3" eb="4">
      <t>メ</t>
    </rPh>
    <rPh sb="4" eb="6">
      <t>シンコク</t>
    </rPh>
    <phoneticPr fontId="6"/>
  </si>
  <si>
    <t>4年度目申告</t>
    <rPh sb="1" eb="3">
      <t>ネンド</t>
    </rPh>
    <rPh sb="3" eb="4">
      <t>メ</t>
    </rPh>
    <rPh sb="4" eb="6">
      <t>シンコク</t>
    </rPh>
    <phoneticPr fontId="6"/>
  </si>
  <si>
    <t>5年度目申告</t>
    <rPh sb="1" eb="3">
      <t>ネンド</t>
    </rPh>
    <rPh sb="3" eb="4">
      <t>メ</t>
    </rPh>
    <rPh sb="4" eb="6">
      <t>シンコク</t>
    </rPh>
    <phoneticPr fontId="6"/>
  </si>
  <si>
    <t>6年度目申告</t>
    <rPh sb="1" eb="3">
      <t>ネンド</t>
    </rPh>
    <rPh sb="3" eb="4">
      <t>メ</t>
    </rPh>
    <rPh sb="4" eb="6">
      <t>シンコク</t>
    </rPh>
    <phoneticPr fontId="6"/>
  </si>
  <si>
    <t>7年度目申告</t>
    <rPh sb="1" eb="3">
      <t>ネンド</t>
    </rPh>
    <rPh sb="3" eb="4">
      <t>メ</t>
    </rPh>
    <rPh sb="4" eb="6">
      <t>シンコク</t>
    </rPh>
    <phoneticPr fontId="6"/>
  </si>
  <si>
    <t>8年度目申告</t>
    <rPh sb="1" eb="3">
      <t>ネンド</t>
    </rPh>
    <rPh sb="3" eb="4">
      <t>メ</t>
    </rPh>
    <rPh sb="4" eb="6">
      <t>シンコク</t>
    </rPh>
    <phoneticPr fontId="6"/>
  </si>
  <si>
    <t>9年度目申告</t>
    <rPh sb="1" eb="3">
      <t>ネンド</t>
    </rPh>
    <rPh sb="3" eb="4">
      <t>メ</t>
    </rPh>
    <rPh sb="4" eb="6">
      <t>シンコク</t>
    </rPh>
    <phoneticPr fontId="6"/>
  </si>
  <si>
    <t>10年度目申告</t>
    <rPh sb="2" eb="4">
      <t>ネンド</t>
    </rPh>
    <rPh sb="4" eb="5">
      <t>メ</t>
    </rPh>
    <rPh sb="5" eb="7">
      <t>シンコク</t>
    </rPh>
    <phoneticPr fontId="6"/>
  </si>
  <si>
    <t>11年度目申告</t>
    <rPh sb="2" eb="4">
      <t>ネンド</t>
    </rPh>
    <rPh sb="4" eb="5">
      <t>メ</t>
    </rPh>
    <rPh sb="5" eb="7">
      <t>シンコク</t>
    </rPh>
    <phoneticPr fontId="6"/>
  </si>
  <si>
    <t>12年度目申告</t>
    <rPh sb="2" eb="4">
      <t>ネンド</t>
    </rPh>
    <rPh sb="4" eb="5">
      <t>メ</t>
    </rPh>
    <rPh sb="5" eb="7">
      <t>シンコク</t>
    </rPh>
    <phoneticPr fontId="6"/>
  </si>
  <si>
    <t>13年度目申告</t>
    <rPh sb="2" eb="4">
      <t>ネンド</t>
    </rPh>
    <rPh sb="4" eb="5">
      <t>メ</t>
    </rPh>
    <rPh sb="5" eb="7">
      <t>シンコク</t>
    </rPh>
    <phoneticPr fontId="6"/>
  </si>
  <si>
    <t>14年度目申告</t>
    <rPh sb="2" eb="4">
      <t>ネンド</t>
    </rPh>
    <rPh sb="4" eb="5">
      <t>メ</t>
    </rPh>
    <rPh sb="5" eb="7">
      <t>シンコク</t>
    </rPh>
    <phoneticPr fontId="6"/>
  </si>
  <si>
    <t>15年度目申告</t>
    <rPh sb="2" eb="4">
      <t>ネンド</t>
    </rPh>
    <rPh sb="4" eb="5">
      <t>メ</t>
    </rPh>
    <rPh sb="5" eb="7">
      <t>シンコク</t>
    </rPh>
    <phoneticPr fontId="6"/>
  </si>
  <si>
    <t>16年度目申告</t>
    <rPh sb="2" eb="4">
      <t>ネンド</t>
    </rPh>
    <rPh sb="4" eb="5">
      <t>メ</t>
    </rPh>
    <rPh sb="5" eb="7">
      <t>シンコク</t>
    </rPh>
    <phoneticPr fontId="6"/>
  </si>
  <si>
    <t>物件ごとに建物における減価償却と言う項目で、費用計上出来ます。これは所定の計算があります。</t>
    <rPh sb="0" eb="2">
      <t>ブッケン</t>
    </rPh>
    <rPh sb="5" eb="7">
      <t>タテモノ</t>
    </rPh>
    <rPh sb="11" eb="13">
      <t>ゲンカ</t>
    </rPh>
    <rPh sb="13" eb="15">
      <t>ショウキャク</t>
    </rPh>
    <rPh sb="16" eb="17">
      <t>イ</t>
    </rPh>
    <rPh sb="18" eb="20">
      <t>コウモク</t>
    </rPh>
    <rPh sb="22" eb="24">
      <t>ヒヨウ</t>
    </rPh>
    <rPh sb="24" eb="26">
      <t>ケイジョウ</t>
    </rPh>
    <rPh sb="26" eb="28">
      <t>デキ</t>
    </rPh>
    <rPh sb="34" eb="36">
      <t>ショテイ</t>
    </rPh>
    <rPh sb="37" eb="39">
      <t>ケイサン</t>
    </rPh>
    <phoneticPr fontId="2"/>
  </si>
  <si>
    <t>これは建物だけの取得価額に応じて計算されますが、試算段階では分かりません。</t>
    <rPh sb="3" eb="5">
      <t>タテモノ</t>
    </rPh>
    <rPh sb="8" eb="10">
      <t>シュトク</t>
    </rPh>
    <rPh sb="10" eb="12">
      <t>カガク</t>
    </rPh>
    <rPh sb="13" eb="14">
      <t>オウ</t>
    </rPh>
    <rPh sb="16" eb="18">
      <t>ケイサン</t>
    </rPh>
    <rPh sb="24" eb="26">
      <t>シサン</t>
    </rPh>
    <rPh sb="26" eb="28">
      <t>ダンカイ</t>
    </rPh>
    <rPh sb="30" eb="31">
      <t>ワ</t>
    </rPh>
    <phoneticPr fontId="6"/>
  </si>
  <si>
    <t>借入金利息は、金融機関から返済の内の利息分の1年間の合計です。</t>
    <rPh sb="0" eb="2">
      <t>カリイレ</t>
    </rPh>
    <rPh sb="2" eb="3">
      <t>キン</t>
    </rPh>
    <rPh sb="3" eb="5">
      <t>リソク</t>
    </rPh>
    <rPh sb="7" eb="9">
      <t>キンユウ</t>
    </rPh>
    <rPh sb="9" eb="11">
      <t>キカン</t>
    </rPh>
    <rPh sb="13" eb="15">
      <t>ヘンサイ</t>
    </rPh>
    <rPh sb="16" eb="17">
      <t>ウチ</t>
    </rPh>
    <rPh sb="18" eb="20">
      <t>リソク</t>
    </rPh>
    <rPh sb="20" eb="21">
      <t>ブン</t>
    </rPh>
    <rPh sb="23" eb="25">
      <t>ネンカン</t>
    </rPh>
    <rPh sb="26" eb="28">
      <t>ゴウケイ</t>
    </rPh>
    <phoneticPr fontId="2"/>
  </si>
  <si>
    <t>の場合で</t>
    <rPh sb="1" eb="3">
      <t>バアイ</t>
    </rPh>
    <phoneticPr fontId="6"/>
  </si>
  <si>
    <t>借入額(円）</t>
    <rPh sb="0" eb="2">
      <t>カリイレ</t>
    </rPh>
    <rPh sb="2" eb="3">
      <t>ガク</t>
    </rPh>
    <rPh sb="4" eb="5">
      <t>エン</t>
    </rPh>
    <phoneticPr fontId="6"/>
  </si>
  <si>
    <t>繰り上げ返済シュミュレーションの中に算出されている、購入後1年目の利息分を算出しています。</t>
    <rPh sb="26" eb="29">
      <t>コウニュウゴ</t>
    </rPh>
    <phoneticPr fontId="6"/>
  </si>
  <si>
    <t>退室時の部屋のクリーニング代（壁紙の貼り換え、床や水回り、トイレの清掃・修繕、等の費用）</t>
    <rPh sb="0" eb="2">
      <t>タイシツ</t>
    </rPh>
    <rPh sb="2" eb="3">
      <t>ジ</t>
    </rPh>
    <rPh sb="4" eb="6">
      <t>ヘヤ</t>
    </rPh>
    <rPh sb="13" eb="14">
      <t>ダイ</t>
    </rPh>
    <rPh sb="15" eb="17">
      <t>カベガミ</t>
    </rPh>
    <rPh sb="18" eb="19">
      <t>ハ</t>
    </rPh>
    <rPh sb="20" eb="21">
      <t>カ</t>
    </rPh>
    <rPh sb="23" eb="24">
      <t>ユカ</t>
    </rPh>
    <rPh sb="25" eb="26">
      <t>ミズ</t>
    </rPh>
    <rPh sb="26" eb="27">
      <t>マワ</t>
    </rPh>
    <rPh sb="33" eb="35">
      <t>セイソウ</t>
    </rPh>
    <rPh sb="36" eb="38">
      <t>シュウゼン</t>
    </rPh>
    <rPh sb="39" eb="40">
      <t>トウ</t>
    </rPh>
    <rPh sb="41" eb="43">
      <t>ヒヨウ</t>
    </rPh>
    <phoneticPr fontId="2"/>
  </si>
  <si>
    <t>（マンション管理組合管理費、長期修繕積立金、賃貸管理会社管理費、交通費、教育費、など）</t>
    <rPh sb="6" eb="8">
      <t>カンリ</t>
    </rPh>
    <rPh sb="8" eb="10">
      <t>クミアイ</t>
    </rPh>
    <rPh sb="10" eb="13">
      <t>カンリヒ</t>
    </rPh>
    <rPh sb="14" eb="16">
      <t>チョウキ</t>
    </rPh>
    <rPh sb="16" eb="18">
      <t>シュウゼン</t>
    </rPh>
    <rPh sb="18" eb="20">
      <t>ツミタテ</t>
    </rPh>
    <rPh sb="20" eb="21">
      <t>キン</t>
    </rPh>
    <rPh sb="22" eb="24">
      <t>チンタイ</t>
    </rPh>
    <rPh sb="24" eb="26">
      <t>カンリ</t>
    </rPh>
    <rPh sb="26" eb="28">
      <t>カイシャ</t>
    </rPh>
    <rPh sb="28" eb="31">
      <t>カンリヒ</t>
    </rPh>
    <rPh sb="32" eb="35">
      <t>コウツウヒ</t>
    </rPh>
    <rPh sb="36" eb="39">
      <t>キョウイクヒ</t>
    </rPh>
    <phoneticPr fontId="6"/>
  </si>
  <si>
    <t>不動産収入計算</t>
    <rPh sb="0" eb="3">
      <t>フドウサン</t>
    </rPh>
    <rPh sb="3" eb="5">
      <t>シュウニュウ</t>
    </rPh>
    <rPh sb="5" eb="7">
      <t>ケイサン</t>
    </rPh>
    <phoneticPr fontId="6"/>
  </si>
  <si>
    <t>金額</t>
    <rPh sb="0" eb="2">
      <t>キンガク</t>
    </rPh>
    <phoneticPr fontId="6"/>
  </si>
  <si>
    <t>内容</t>
    <rPh sb="0" eb="2">
      <t>ナイヨウ</t>
    </rPh>
    <phoneticPr fontId="6"/>
  </si>
  <si>
    <t>項目名</t>
    <rPh sb="0" eb="2">
      <t>コウモク</t>
    </rPh>
    <rPh sb="2" eb="3">
      <t>メイ</t>
    </rPh>
    <phoneticPr fontId="6"/>
  </si>
  <si>
    <t>詳細利益試算表 不動産総収入</t>
    <rPh sb="0" eb="2">
      <t>ショウサイ</t>
    </rPh>
    <rPh sb="2" eb="4">
      <t>リエキ</t>
    </rPh>
    <rPh sb="4" eb="6">
      <t>シサン</t>
    </rPh>
    <rPh sb="6" eb="7">
      <t>ヒョウ</t>
    </rPh>
    <rPh sb="8" eb="11">
      <t>フドウサン</t>
    </rPh>
    <rPh sb="11" eb="12">
      <t>ソウ</t>
    </rPh>
    <rPh sb="12" eb="14">
      <t>シュウニュウ</t>
    </rPh>
    <phoneticPr fontId="6"/>
  </si>
  <si>
    <t>税金（追加・還付）</t>
    <rPh sb="0" eb="2">
      <t>ゼイキン</t>
    </rPh>
    <rPh sb="3" eb="5">
      <t>ツイカ</t>
    </rPh>
    <rPh sb="6" eb="8">
      <t>カンプ</t>
    </rPh>
    <phoneticPr fontId="6"/>
  </si>
  <si>
    <t>税引き後利益</t>
    <rPh sb="0" eb="2">
      <t>ゼイビ</t>
    </rPh>
    <rPh sb="3" eb="4">
      <t>ゴ</t>
    </rPh>
    <rPh sb="4" eb="6">
      <t>リエキ</t>
    </rPh>
    <phoneticPr fontId="6"/>
  </si>
  <si>
    <t>税引き後年間利回り（投資額から）</t>
    <rPh sb="0" eb="1">
      <t>ゼイ</t>
    </rPh>
    <rPh sb="1" eb="2">
      <t>ヒ</t>
    </rPh>
    <rPh sb="3" eb="4">
      <t>ゴ</t>
    </rPh>
    <rPh sb="4" eb="6">
      <t>ネンカン</t>
    </rPh>
    <rPh sb="6" eb="8">
      <t>リマワ</t>
    </rPh>
    <rPh sb="10" eb="12">
      <t>トウシ</t>
    </rPh>
    <rPh sb="12" eb="13">
      <t>ガク</t>
    </rPh>
    <phoneticPr fontId="6"/>
  </si>
  <si>
    <t>税引き後年間利回り（物件価格から）</t>
    <rPh sb="0" eb="2">
      <t>ゼイビ</t>
    </rPh>
    <rPh sb="3" eb="4">
      <t>ゴ</t>
    </rPh>
    <rPh sb="4" eb="6">
      <t>ネンカン</t>
    </rPh>
    <rPh sb="6" eb="8">
      <t>リマワ</t>
    </rPh>
    <rPh sb="10" eb="12">
      <t>ブッケン</t>
    </rPh>
    <rPh sb="12" eb="14">
      <t>カカク</t>
    </rPh>
    <phoneticPr fontId="6"/>
  </si>
  <si>
    <t>物件１</t>
    <rPh sb="0" eb="2">
      <t>ブッケン</t>
    </rPh>
    <phoneticPr fontId="6"/>
  </si>
  <si>
    <t>計算式</t>
    <rPh sb="0" eb="2">
      <t>ケイサン</t>
    </rPh>
    <rPh sb="2" eb="3">
      <t>シキ</t>
    </rPh>
    <phoneticPr fontId="6"/>
  </si>
  <si>
    <t>物件２</t>
    <rPh sb="0" eb="2">
      <t>ブッケン</t>
    </rPh>
    <phoneticPr fontId="6"/>
  </si>
  <si>
    <t>物件３</t>
    <rPh sb="0" eb="2">
      <t>ブッケン</t>
    </rPh>
    <phoneticPr fontId="6"/>
  </si>
  <si>
    <t>物件４</t>
    <rPh sb="0" eb="2">
      <t>ブッケン</t>
    </rPh>
    <phoneticPr fontId="6"/>
  </si>
  <si>
    <t>物件５</t>
    <rPh sb="0" eb="2">
      <t>ブッケン</t>
    </rPh>
    <phoneticPr fontId="6"/>
  </si>
  <si>
    <t>税率</t>
    <rPh sb="0" eb="2">
      <t>ゼイリツ</t>
    </rPh>
    <phoneticPr fontId="6"/>
  </si>
  <si>
    <t>控除額</t>
    <rPh sb="0" eb="2">
      <t>コウジョ</t>
    </rPh>
    <rPh sb="2" eb="3">
      <t>ガク</t>
    </rPh>
    <phoneticPr fontId="6"/>
  </si>
  <si>
    <t>毎月の返済額</t>
    <rPh sb="0" eb="2">
      <t>マイツキ</t>
    </rPh>
    <rPh sb="3" eb="5">
      <t>ヘンサイ</t>
    </rPh>
    <rPh sb="5" eb="6">
      <t>ガク</t>
    </rPh>
    <phoneticPr fontId="6"/>
  </si>
  <si>
    <t>繰り上げ返済額</t>
    <rPh sb="0" eb="1">
      <t>ク</t>
    </rPh>
    <rPh sb="2" eb="3">
      <t>ア</t>
    </rPh>
    <rPh sb="4" eb="6">
      <t>ヘンサイ</t>
    </rPh>
    <rPh sb="6" eb="7">
      <t>ガク</t>
    </rPh>
    <phoneticPr fontId="6"/>
  </si>
  <si>
    <t>返済額合計</t>
    <rPh sb="0" eb="2">
      <t>ヘンサイ</t>
    </rPh>
    <rPh sb="2" eb="3">
      <t>ガク</t>
    </rPh>
    <rPh sb="3" eb="5">
      <t>ゴウケイ</t>
    </rPh>
    <phoneticPr fontId="6"/>
  </si>
  <si>
    <t>繰り上げ返済の場合の合計</t>
    <rPh sb="0" eb="1">
      <t>ク</t>
    </rPh>
    <rPh sb="2" eb="3">
      <t>ア</t>
    </rPh>
    <rPh sb="4" eb="6">
      <t>ヘンサイ</t>
    </rPh>
    <rPh sb="7" eb="9">
      <t>バアイ</t>
    </rPh>
    <rPh sb="10" eb="12">
      <t>ゴウケイ</t>
    </rPh>
    <phoneticPr fontId="6"/>
  </si>
  <si>
    <t>借入年数（年）</t>
    <rPh sb="0" eb="2">
      <t>カリイレ</t>
    </rPh>
    <rPh sb="2" eb="4">
      <t>ネンスウ</t>
    </rPh>
    <rPh sb="5" eb="6">
      <t>ネン</t>
    </rPh>
    <phoneticPr fontId="6"/>
  </si>
  <si>
    <t>総返済金額</t>
    <rPh sb="0" eb="1">
      <t>ソウ</t>
    </rPh>
    <rPh sb="1" eb="3">
      <t>ヘンサイ</t>
    </rPh>
    <rPh sb="3" eb="5">
      <t>キンガク</t>
    </rPh>
    <phoneticPr fontId="6"/>
  </si>
  <si>
    <t>繰り上げ返済による削減額</t>
    <rPh sb="0" eb="1">
      <t>ク</t>
    </rPh>
    <rPh sb="2" eb="3">
      <t>ア</t>
    </rPh>
    <rPh sb="4" eb="6">
      <t>ヘンサイ</t>
    </rPh>
    <rPh sb="9" eb="11">
      <t>サクゲン</t>
    </rPh>
    <rPh sb="11" eb="12">
      <t>ガク</t>
    </rPh>
    <phoneticPr fontId="6"/>
  </si>
  <si>
    <t>元利均等返済方式</t>
    <rPh sb="0" eb="2">
      <t>ガンリ</t>
    </rPh>
    <rPh sb="2" eb="4">
      <t>キントウ</t>
    </rPh>
    <rPh sb="4" eb="6">
      <t>ヘンサイ</t>
    </rPh>
    <rPh sb="6" eb="8">
      <t>ホウシキ</t>
    </rPh>
    <phoneticPr fontId="6"/>
  </si>
  <si>
    <t>⑥×12÷①</t>
    <phoneticPr fontId="6"/>
  </si>
  <si>
    <t>年間手取り収支</t>
    <rPh sb="0" eb="2">
      <t>ネンカン</t>
    </rPh>
    <rPh sb="2" eb="4">
      <t>テド</t>
    </rPh>
    <rPh sb="5" eb="7">
      <t>シュウシ</t>
    </rPh>
    <phoneticPr fontId="6"/>
  </si>
  <si>
    <t>月額手取り収支</t>
    <rPh sb="0" eb="2">
      <t>ゲツガク</t>
    </rPh>
    <rPh sb="2" eb="4">
      <t>テド</t>
    </rPh>
    <rPh sb="5" eb="7">
      <t>シュウシ</t>
    </rPh>
    <phoneticPr fontId="6"/>
  </si>
  <si>
    <t>年間収入</t>
    <rPh sb="0" eb="2">
      <t>ネンカン</t>
    </rPh>
    <rPh sb="2" eb="4">
      <t>シュウニュウ</t>
    </rPh>
    <phoneticPr fontId="6"/>
  </si>
  <si>
    <t>月間収入</t>
    <rPh sb="0" eb="1">
      <t>ツキ</t>
    </rPh>
    <rPh sb="1" eb="2">
      <t>カン</t>
    </rPh>
    <rPh sb="2" eb="4">
      <t>シュウニュウ</t>
    </rPh>
    <phoneticPr fontId="6"/>
  </si>
  <si>
    <t>①＋②－③</t>
    <phoneticPr fontId="6"/>
  </si>
  <si>
    <t>購入時必要資金</t>
    <rPh sb="0" eb="2">
      <t>コウニュウ</t>
    </rPh>
    <rPh sb="2" eb="3">
      <t>ジ</t>
    </rPh>
    <rPh sb="3" eb="5">
      <t>ヒツヨウ</t>
    </rPh>
    <rPh sb="5" eb="7">
      <t>シキン</t>
    </rPh>
    <phoneticPr fontId="6"/>
  </si>
  <si>
    <t>㉚ｘ12＋㉘</t>
    <phoneticPr fontId="6"/>
  </si>
  <si>
    <t>年間収支利回り</t>
    <rPh sb="0" eb="2">
      <t>ネンカン</t>
    </rPh>
    <rPh sb="2" eb="4">
      <t>シュウシ</t>
    </rPh>
    <rPh sb="4" eb="6">
      <t>リマワ</t>
    </rPh>
    <phoneticPr fontId="6"/>
  </si>
  <si>
    <t>⑯÷①</t>
    <phoneticPr fontId="6"/>
  </si>
  <si>
    <t>⑬</t>
    <phoneticPr fontId="6"/>
  </si>
  <si>
    <t>⑭</t>
    <phoneticPr fontId="6"/>
  </si>
  <si>
    <t>⑲</t>
    <phoneticPr fontId="6"/>
  </si>
  <si>
    <t>⑳</t>
    <phoneticPr fontId="6"/>
  </si>
  <si>
    <t>㉑</t>
    <phoneticPr fontId="6"/>
  </si>
  <si>
    <t>⑥－⑦－⑧－⑨－⑩</t>
    <phoneticPr fontId="6"/>
  </si>
  <si>
    <t>⑮－⑭</t>
    <phoneticPr fontId="6"/>
  </si>
  <si>
    <t>ローン返済し、経費総額の１か月分を引いた残りの利益。</t>
    <rPh sb="3" eb="5">
      <t>ヘンサイ</t>
    </rPh>
    <rPh sb="7" eb="9">
      <t>ケイヒ</t>
    </rPh>
    <rPh sb="9" eb="11">
      <t>ソウガク</t>
    </rPh>
    <rPh sb="14" eb="15">
      <t>ゲツ</t>
    </rPh>
    <rPh sb="15" eb="16">
      <t>ブン</t>
    </rPh>
    <rPh sb="17" eb="18">
      <t>ヒ</t>
    </rPh>
    <rPh sb="20" eb="21">
      <t>ノコ</t>
    </rPh>
    <rPh sb="23" eb="25">
      <t>リエキ</t>
    </rPh>
    <phoneticPr fontId="6"/>
  </si>
  <si>
    <t>㉜×12</t>
    <phoneticPr fontId="6"/>
  </si>
  <si>
    <t>⑯÷①</t>
    <phoneticPr fontId="6"/>
  </si>
  <si>
    <t>含み資産</t>
    <rPh sb="0" eb="1">
      <t>フク</t>
    </rPh>
    <rPh sb="2" eb="4">
      <t>シサン</t>
    </rPh>
    <phoneticPr fontId="6"/>
  </si>
  <si>
    <t>税引き後利益</t>
    <rPh sb="0" eb="2">
      <t>ゼイビ</t>
    </rPh>
    <rPh sb="3" eb="4">
      <t>ゴ</t>
    </rPh>
    <rPh sb="4" eb="6">
      <t>リエキ</t>
    </rPh>
    <phoneticPr fontId="6"/>
  </si>
  <si>
    <t>年間手取り収支と積立金の合計</t>
    <rPh sb="0" eb="2">
      <t>ネンカン</t>
    </rPh>
    <rPh sb="2" eb="4">
      <t>テド</t>
    </rPh>
    <rPh sb="5" eb="7">
      <t>シュウシ</t>
    </rPh>
    <rPh sb="8" eb="10">
      <t>ツミタテ</t>
    </rPh>
    <rPh sb="10" eb="11">
      <t>キン</t>
    </rPh>
    <rPh sb="12" eb="14">
      <t>ゴウケイ</t>
    </rPh>
    <phoneticPr fontId="6"/>
  </si>
  <si>
    <t>㊱年間積立金とは、金融機関に返済した金額の内の元金部分。（含み資産）</t>
    <rPh sb="1" eb="3">
      <t>ネンカン</t>
    </rPh>
    <rPh sb="3" eb="5">
      <t>ツミタテ</t>
    </rPh>
    <rPh sb="5" eb="6">
      <t>キン</t>
    </rPh>
    <rPh sb="9" eb="11">
      <t>キンユウ</t>
    </rPh>
    <rPh sb="11" eb="13">
      <t>キカン</t>
    </rPh>
    <rPh sb="14" eb="16">
      <t>ヘンサイ</t>
    </rPh>
    <rPh sb="18" eb="20">
      <t>キンガク</t>
    </rPh>
    <rPh sb="21" eb="22">
      <t>ウチ</t>
    </rPh>
    <rPh sb="29" eb="30">
      <t>フク</t>
    </rPh>
    <rPh sb="31" eb="33">
      <t>シサン</t>
    </rPh>
    <phoneticPr fontId="6"/>
  </si>
  <si>
    <t>給与年収が１，１５４万円の場合で試算しています。実際はご自分の場合で入れてください。</t>
    <rPh sb="0" eb="2">
      <t>キュウヨ</t>
    </rPh>
    <rPh sb="2" eb="4">
      <t>ネンシュウ</t>
    </rPh>
    <rPh sb="10" eb="12">
      <t>マンエン</t>
    </rPh>
    <rPh sb="13" eb="15">
      <t>バアイ</t>
    </rPh>
    <rPh sb="16" eb="18">
      <t>シサン</t>
    </rPh>
    <rPh sb="24" eb="26">
      <t>ジッサイ</t>
    </rPh>
    <rPh sb="28" eb="30">
      <t>ジブン</t>
    </rPh>
    <rPh sb="31" eb="33">
      <t>バアイ</t>
    </rPh>
    <rPh sb="34" eb="35">
      <t>イ</t>
    </rPh>
    <phoneticPr fontId="6"/>
  </si>
  <si>
    <t>含み資産から税金を支払う、もしくは税金を還付して貰う）</t>
    <rPh sb="0" eb="1">
      <t>フク</t>
    </rPh>
    <rPh sb="2" eb="4">
      <t>シサン</t>
    </rPh>
    <rPh sb="6" eb="8">
      <t>ゼイキン</t>
    </rPh>
    <rPh sb="9" eb="11">
      <t>シハラ</t>
    </rPh>
    <rPh sb="17" eb="19">
      <t>ゼイキン</t>
    </rPh>
    <rPh sb="20" eb="22">
      <t>カンプ</t>
    </rPh>
    <rPh sb="24" eb="25">
      <t>モラ</t>
    </rPh>
    <phoneticPr fontId="6"/>
  </si>
  <si>
    <t>含み資産÷（諸経費＋頭金）</t>
    <rPh sb="0" eb="1">
      <t>フク</t>
    </rPh>
    <rPh sb="2" eb="4">
      <t>シサン</t>
    </rPh>
    <rPh sb="6" eb="9">
      <t>ショケイヒ</t>
    </rPh>
    <rPh sb="10" eb="12">
      <t>アタマキン</t>
    </rPh>
    <phoneticPr fontId="6"/>
  </si>
  <si>
    <t>購入時支払い資金</t>
    <rPh sb="0" eb="2">
      <t>コウニュウ</t>
    </rPh>
    <rPh sb="2" eb="3">
      <t>ジ</t>
    </rPh>
    <rPh sb="3" eb="5">
      <t>シハラ</t>
    </rPh>
    <rPh sb="6" eb="8">
      <t>シキン</t>
    </rPh>
    <phoneticPr fontId="6"/>
  </si>
  <si>
    <t>そして元本の欄を見て、0円以下に成った時点が支払い完了の時に成ります。</t>
    <rPh sb="3" eb="5">
      <t>ガンポン</t>
    </rPh>
    <rPh sb="6" eb="7">
      <t>ラン</t>
    </rPh>
    <rPh sb="8" eb="9">
      <t>ミ</t>
    </rPh>
    <rPh sb="12" eb="13">
      <t>エン</t>
    </rPh>
    <rPh sb="13" eb="15">
      <t>イカ</t>
    </rPh>
    <rPh sb="16" eb="17">
      <t>ナ</t>
    </rPh>
    <rPh sb="19" eb="21">
      <t>ジテン</t>
    </rPh>
    <rPh sb="22" eb="24">
      <t>シハラ</t>
    </rPh>
    <rPh sb="25" eb="27">
      <t>カンリョウ</t>
    </rPh>
    <rPh sb="28" eb="29">
      <t>トキ</t>
    </rPh>
    <rPh sb="30" eb="31">
      <t>ナ</t>
    </rPh>
    <phoneticPr fontId="6"/>
  </si>
  <si>
    <t>不動産価格</t>
    <rPh sb="0" eb="3">
      <t>フドウサン</t>
    </rPh>
    <rPh sb="3" eb="5">
      <t>カカク</t>
    </rPh>
    <phoneticPr fontId="6"/>
  </si>
  <si>
    <t>建物部分比率</t>
    <rPh sb="0" eb="2">
      <t>タテモノ</t>
    </rPh>
    <rPh sb="2" eb="4">
      <t>ブブン</t>
    </rPh>
    <rPh sb="4" eb="6">
      <t>ヒリツ</t>
    </rPh>
    <phoneticPr fontId="6"/>
  </si>
  <si>
    <t>建物取得価額</t>
    <rPh sb="0" eb="2">
      <t>タテモノ</t>
    </rPh>
    <rPh sb="2" eb="4">
      <t>シュトク</t>
    </rPh>
    <rPh sb="4" eb="6">
      <t>カガク</t>
    </rPh>
    <phoneticPr fontId="6"/>
  </si>
  <si>
    <t>原価償却費</t>
    <rPh sb="0" eb="2">
      <t>ゲンカ</t>
    </rPh>
    <rPh sb="2" eb="5">
      <t>ショウキャクヒ</t>
    </rPh>
    <phoneticPr fontId="6"/>
  </si>
  <si>
    <t>不動産取得価格の２４％として計算しています。</t>
    <phoneticPr fontId="6"/>
  </si>
  <si>
    <t>固定資産税です。これは物件の価格やその他の条件で決まりますので、ここでは仮に１，７８０万円の価格を基準として算出しています。</t>
    <rPh sb="0" eb="2">
      <t>コテイ</t>
    </rPh>
    <rPh sb="2" eb="5">
      <t>シサンゼイ</t>
    </rPh>
    <rPh sb="11" eb="13">
      <t>ブッケン</t>
    </rPh>
    <rPh sb="14" eb="16">
      <t>カカク</t>
    </rPh>
    <rPh sb="19" eb="20">
      <t>タ</t>
    </rPh>
    <rPh sb="21" eb="23">
      <t>ジョウケン</t>
    </rPh>
    <rPh sb="24" eb="25">
      <t>キ</t>
    </rPh>
    <rPh sb="36" eb="37">
      <t>カリ</t>
    </rPh>
    <rPh sb="43" eb="45">
      <t>マンエン</t>
    </rPh>
    <rPh sb="46" eb="48">
      <t>カカク</t>
    </rPh>
    <rPh sb="49" eb="51">
      <t>キジュン</t>
    </rPh>
    <rPh sb="54" eb="56">
      <t>サンシュツ</t>
    </rPh>
    <phoneticPr fontId="2"/>
  </si>
  <si>
    <t>1,780万円のワンルームマンション物件で54,900円を基に計算しています。</t>
    <rPh sb="5" eb="7">
      <t>マンエン</t>
    </rPh>
    <rPh sb="18" eb="20">
      <t>ブッケン</t>
    </rPh>
    <rPh sb="27" eb="28">
      <t>エン</t>
    </rPh>
    <rPh sb="29" eb="30">
      <t>モト</t>
    </rPh>
    <rPh sb="31" eb="33">
      <t>ケイサン</t>
    </rPh>
    <phoneticPr fontId="6"/>
  </si>
  <si>
    <t>で計算しています。</t>
    <rPh sb="1" eb="3">
      <t>ケイサン</t>
    </rPh>
    <phoneticPr fontId="6"/>
  </si>
  <si>
    <t>確定申告から算出した税引き利益計算</t>
    <rPh sb="0" eb="2">
      <t>カクテイ</t>
    </rPh>
    <rPh sb="2" eb="4">
      <t>シンコク</t>
    </rPh>
    <rPh sb="6" eb="8">
      <t>サンシュツ</t>
    </rPh>
    <rPh sb="10" eb="12">
      <t>ゼイビ</t>
    </rPh>
    <rPh sb="13" eb="15">
      <t>リエキ</t>
    </rPh>
    <rPh sb="15" eb="17">
      <t>ケイサン</t>
    </rPh>
    <phoneticPr fontId="6"/>
  </si>
  <si>
    <t>礼金・敷金</t>
    <rPh sb="0" eb="2">
      <t>レイキン</t>
    </rPh>
    <rPh sb="3" eb="5">
      <t>シキキン</t>
    </rPh>
    <phoneticPr fontId="2"/>
  </si>
  <si>
    <t>礼金・敷金－ｸﾘｰﾆﾝｸﾞ代</t>
    <rPh sb="0" eb="2">
      <t>レイキン</t>
    </rPh>
    <rPh sb="3" eb="5">
      <t>シキキン</t>
    </rPh>
    <rPh sb="13" eb="14">
      <t>ダイ</t>
    </rPh>
    <phoneticPr fontId="6"/>
  </si>
  <si>
    <t>1年間に換算して、空室率を計算する。３年間で２回退室して、30日間／回空室の場合で、2回ｘ30日÷3年間＝２０日となる。</t>
    <rPh sb="1" eb="3">
      <t>ネンカン</t>
    </rPh>
    <rPh sb="4" eb="6">
      <t>カンサン</t>
    </rPh>
    <rPh sb="9" eb="11">
      <t>クウシツ</t>
    </rPh>
    <rPh sb="11" eb="12">
      <t>リツ</t>
    </rPh>
    <rPh sb="13" eb="15">
      <t>ケイサン</t>
    </rPh>
    <rPh sb="19" eb="20">
      <t>ネン</t>
    </rPh>
    <rPh sb="20" eb="21">
      <t>カン</t>
    </rPh>
    <rPh sb="23" eb="24">
      <t>カイ</t>
    </rPh>
    <rPh sb="24" eb="26">
      <t>タイシツ</t>
    </rPh>
    <rPh sb="31" eb="33">
      <t>ニチカン</t>
    </rPh>
    <rPh sb="34" eb="35">
      <t>カイ</t>
    </rPh>
    <rPh sb="35" eb="37">
      <t>クウシツ</t>
    </rPh>
    <rPh sb="38" eb="40">
      <t>バアイ</t>
    </rPh>
    <rPh sb="43" eb="44">
      <t>カイ</t>
    </rPh>
    <rPh sb="47" eb="48">
      <t>ニチ</t>
    </rPh>
    <rPh sb="50" eb="51">
      <t>ネン</t>
    </rPh>
    <rPh sb="51" eb="52">
      <t>カン</t>
    </rPh>
    <rPh sb="55" eb="56">
      <t>ニチ</t>
    </rPh>
    <phoneticPr fontId="6"/>
  </si>
  <si>
    <t>―</t>
    <phoneticPr fontId="6"/>
  </si>
  <si>
    <t>初年度不動産取得税は計算に入れていません。</t>
    <rPh sb="0" eb="3">
      <t>ショネンド</t>
    </rPh>
    <rPh sb="3" eb="6">
      <t>フドウサン</t>
    </rPh>
    <rPh sb="6" eb="8">
      <t>シュトク</t>
    </rPh>
    <rPh sb="8" eb="9">
      <t>ゼイ</t>
    </rPh>
    <rPh sb="10" eb="12">
      <t>ケイサン</t>
    </rPh>
    <rPh sb="13" eb="14">
      <t>イ</t>
    </rPh>
    <phoneticPr fontId="6"/>
  </si>
  <si>
    <t>一時金利益</t>
    <rPh sb="0" eb="3">
      <t>イチジキン</t>
    </rPh>
    <rPh sb="3" eb="5">
      <t>リエキ</t>
    </rPh>
    <phoneticPr fontId="6"/>
  </si>
  <si>
    <t>礼金・敷金・クリーニング代・継続料、等は一時金として、記載するが利率計算から除外する。</t>
    <rPh sb="0" eb="2">
      <t>レイキン</t>
    </rPh>
    <rPh sb="3" eb="5">
      <t>シキキン</t>
    </rPh>
    <rPh sb="12" eb="13">
      <t>ダイ</t>
    </rPh>
    <rPh sb="14" eb="16">
      <t>ケイゾク</t>
    </rPh>
    <rPh sb="16" eb="17">
      <t>リョウ</t>
    </rPh>
    <rPh sb="18" eb="19">
      <t>トウ</t>
    </rPh>
    <rPh sb="20" eb="23">
      <t>イチジキン</t>
    </rPh>
    <rPh sb="27" eb="29">
      <t>キサイ</t>
    </rPh>
    <rPh sb="32" eb="34">
      <t>リリツ</t>
    </rPh>
    <rPh sb="34" eb="36">
      <t>ケイサン</t>
    </rPh>
    <rPh sb="38" eb="40">
      <t>ジョガイ</t>
    </rPh>
    <phoneticPr fontId="6"/>
  </si>
  <si>
    <t>礼金・敷金・その他</t>
    <rPh sb="0" eb="2">
      <t>レイキン</t>
    </rPh>
    <rPh sb="3" eb="5">
      <t>シキキン</t>
    </rPh>
    <rPh sb="8" eb="9">
      <t>タ</t>
    </rPh>
    <phoneticPr fontId="6"/>
  </si>
  <si>
    <t>以下の免責事項を必ずお読みいただき、すべての内容に同意していただける場合のみ、ご利用ください。</t>
  </si>
  <si>
    <t xml:space="preserve"> </t>
  </si>
  <si>
    <t>ワンルームマンション投資の為のシュミュレーション計算ツールのご利用に際しては、</t>
    <rPh sb="10" eb="12">
      <t>トウシ</t>
    </rPh>
    <rPh sb="13" eb="14">
      <t>タメ</t>
    </rPh>
    <phoneticPr fontId="6"/>
  </si>
  <si>
    <t>１，当ワンルームマンション投資の為のシュミュレーション計算ツール（以下シュミュレーション計算ツールと言う）の管理者及び当シュミュレーション計算ツール内の記事の執筆者は、当シュミュレーション計算ツールに掲載された情報及びリンク先サイトに掲載された情報について完全性・安全性・正確性を保証するものではありません。</t>
    <rPh sb="33" eb="35">
      <t>イカ</t>
    </rPh>
    <rPh sb="44" eb="46">
      <t>ケイサン</t>
    </rPh>
    <rPh sb="50" eb="51">
      <t>イ</t>
    </rPh>
    <rPh sb="59" eb="60">
      <t>トウ</t>
    </rPh>
    <phoneticPr fontId="6"/>
  </si>
  <si>
    <t>２，当シュミュレーション計算ツールの管理者は、予告なしに、当シュミュレーション計算ツールの運営を停止若しくは中止し、または当シュミュレーション計算ツールに掲載された情報の全部若しくは一部を変更する場合があります。</t>
  </si>
  <si>
    <t>３，当シュミュレーション計算ツールの管理者及び当シュミュレーション計算ツール内の記事の執筆者は、当シュミュレーション計算ツールの閲覧者が当シュミュレーション計算ツール及び当シュミュレーション計算ツールのリンク先のサイトを閲覧または利用したことによって生じる損害について、直接的にも間接的にも一切の責任を負いません。</t>
  </si>
  <si>
    <t>４，当シュミュレーション計算ツールの管理者及び当シュミュレーション計算ツール内の記事の執筆者は、当シュミュレーション計算ツールの閲覧者が、当シュミュレーション計算ツールのリンク先サイトのサービスを利用したことによって生じる損害について、直接的にも間接的にも一切の責任を負いません。</t>
  </si>
  <si>
    <t>５，当シュミュレーション計算ツールの閲覧者は、当シュミュレーション計算ツールに掲載された情報の利用については、自己の責任と判断のもとで行うものとし、当シュミュレーション計算ツールの管理者及び当シュミュレーション計算ツール内の記事の執筆者は、当シュミュレーション計算ツールの閲覧者及び第三者が、当シュミュレーション計算ツールから取得した情報を利用したことによって生じる損害について、直接的にも間接的にも一切の責任を負いません。</t>
  </si>
  <si>
    <t>※当シュミュレーション計算ツールに記載された情報はあくまで一般的な場合についてのものであり、個別の事案に当てはまるものではありません。個別の事案については直接専門家または税務署に尋ねて下さい。</t>
  </si>
  <si>
    <t>免責事項</t>
    <rPh sb="2" eb="4">
      <t>ジコウ</t>
    </rPh>
    <phoneticPr fontId="6"/>
  </si>
  <si>
    <t xml:space="preserve">計算ツールをご利用いただくにあたり </t>
  </si>
  <si>
    <t xml:space="preserve">利用上のご注意・免責事項等 </t>
  </si>
  <si>
    <t xml:space="preserve">同意いただけない場合は、計算ツールのご利用をお控えいただきますよう、宜しくお願い申し上げます。 </t>
  </si>
  <si>
    <t>①</t>
    <phoneticPr fontId="6"/>
  </si>
  <si>
    <t>②</t>
    <phoneticPr fontId="6"/>
  </si>
  <si>
    <t>③</t>
    <phoneticPr fontId="6"/>
  </si>
  <si>
    <t>該当する場合記載</t>
    <rPh sb="0" eb="2">
      <t>ガイトウ</t>
    </rPh>
    <rPh sb="4" eb="6">
      <t>バアイ</t>
    </rPh>
    <rPh sb="6" eb="8">
      <t>キサイ</t>
    </rPh>
    <phoneticPr fontId="6"/>
  </si>
  <si>
    <t>㊷</t>
    <phoneticPr fontId="6"/>
  </si>
  <si>
    <t>㊸</t>
    <phoneticPr fontId="6"/>
  </si>
  <si>
    <t>㊹</t>
    <phoneticPr fontId="6"/>
  </si>
  <si>
    <t>㊺</t>
    <phoneticPr fontId="6"/>
  </si>
  <si>
    <t>㊻</t>
    <phoneticPr fontId="6"/>
  </si>
  <si>
    <t>㊴－㊷</t>
    <phoneticPr fontId="6"/>
  </si>
  <si>
    <t>㊸÷①</t>
    <phoneticPr fontId="6"/>
  </si>
  <si>
    <t>㊸÷（②＋③）</t>
    <phoneticPr fontId="6"/>
  </si>
  <si>
    <t>諸経費は物件毎に変動はあるが、ここでは60万円を入力する。</t>
    <rPh sb="0" eb="3">
      <t>ショケイヒ</t>
    </rPh>
    <rPh sb="4" eb="6">
      <t>ブッケン</t>
    </rPh>
    <rPh sb="6" eb="7">
      <t>ゴト</t>
    </rPh>
    <rPh sb="8" eb="10">
      <t>ヘンドウ</t>
    </rPh>
    <rPh sb="21" eb="23">
      <t>マンエン</t>
    </rPh>
    <rPh sb="24" eb="26">
      <t>ニュウリョク</t>
    </rPh>
    <phoneticPr fontId="6"/>
  </si>
  <si>
    <t>頭金を入力する。</t>
    <rPh sb="0" eb="2">
      <t>アタマキン</t>
    </rPh>
    <rPh sb="3" eb="5">
      <t>ニュウリョク</t>
    </rPh>
    <phoneticPr fontId="6"/>
  </si>
  <si>
    <t>購入したい物件の価格を入力する。</t>
    <rPh sb="0" eb="2">
      <t>コウニュウ</t>
    </rPh>
    <rPh sb="5" eb="7">
      <t>ブッケン</t>
    </rPh>
    <rPh sb="8" eb="10">
      <t>カカク</t>
    </rPh>
    <rPh sb="11" eb="13">
      <t>ニュウリョク</t>
    </rPh>
    <phoneticPr fontId="6"/>
  </si>
  <si>
    <t>物件の紹介欄等にある、修繕積立金を入力する。</t>
    <rPh sb="0" eb="2">
      <t>ブッケン</t>
    </rPh>
    <rPh sb="3" eb="5">
      <t>ショウカイ</t>
    </rPh>
    <rPh sb="5" eb="6">
      <t>ラン</t>
    </rPh>
    <rPh sb="6" eb="7">
      <t>トウ</t>
    </rPh>
    <rPh sb="11" eb="13">
      <t>シュウゼン</t>
    </rPh>
    <rPh sb="13" eb="15">
      <t>ツミタテ</t>
    </rPh>
    <rPh sb="15" eb="16">
      <t>キン</t>
    </rPh>
    <rPh sb="17" eb="19">
      <t>ニュウリョク</t>
    </rPh>
    <phoneticPr fontId="6"/>
  </si>
  <si>
    <t>物件の紹介欄等にある、想定する家賃収入を入力する。</t>
    <rPh sb="0" eb="2">
      <t>ブッケン</t>
    </rPh>
    <rPh sb="3" eb="5">
      <t>ショウカイ</t>
    </rPh>
    <rPh sb="5" eb="6">
      <t>ラン</t>
    </rPh>
    <rPh sb="6" eb="7">
      <t>トウ</t>
    </rPh>
    <rPh sb="11" eb="13">
      <t>ソウテイ</t>
    </rPh>
    <rPh sb="15" eb="17">
      <t>ヤチン</t>
    </rPh>
    <rPh sb="17" eb="19">
      <t>シュウニュウ</t>
    </rPh>
    <rPh sb="20" eb="22">
      <t>ニュウリョク</t>
    </rPh>
    <phoneticPr fontId="6"/>
  </si>
  <si>
    <t>物件の紹介欄等にある、マンション管理費を入力する。</t>
    <rPh sb="0" eb="2">
      <t>ブッケン</t>
    </rPh>
    <rPh sb="3" eb="5">
      <t>ショウカイ</t>
    </rPh>
    <rPh sb="5" eb="6">
      <t>ラン</t>
    </rPh>
    <rPh sb="6" eb="7">
      <t>トウ</t>
    </rPh>
    <rPh sb="16" eb="18">
      <t>カンリ</t>
    </rPh>
    <rPh sb="18" eb="19">
      <t>ヒ</t>
    </rPh>
    <rPh sb="20" eb="22">
      <t>ニュウリョク</t>
    </rPh>
    <phoneticPr fontId="6"/>
  </si>
  <si>
    <t>物件の紹介欄等にある、管理会社の管理費を入力する。</t>
    <rPh sb="0" eb="2">
      <t>ブッケン</t>
    </rPh>
    <rPh sb="3" eb="5">
      <t>ショウカイ</t>
    </rPh>
    <rPh sb="5" eb="6">
      <t>ラン</t>
    </rPh>
    <rPh sb="6" eb="7">
      <t>トウ</t>
    </rPh>
    <rPh sb="11" eb="13">
      <t>カンリ</t>
    </rPh>
    <rPh sb="13" eb="15">
      <t>カイシャ</t>
    </rPh>
    <rPh sb="16" eb="19">
      <t>カンリヒ</t>
    </rPh>
    <rPh sb="20" eb="22">
      <t>ニュウリョク</t>
    </rPh>
    <phoneticPr fontId="6"/>
  </si>
  <si>
    <t>金融機関からの借入金利を入力する。</t>
    <rPh sb="0" eb="2">
      <t>キンユウ</t>
    </rPh>
    <rPh sb="2" eb="4">
      <t>キカン</t>
    </rPh>
    <rPh sb="7" eb="9">
      <t>カリイレ</t>
    </rPh>
    <rPh sb="9" eb="11">
      <t>キンリ</t>
    </rPh>
    <rPh sb="12" eb="14">
      <t>ニュウリョク</t>
    </rPh>
    <phoneticPr fontId="6"/>
  </si>
  <si>
    <t>返済期間を入力する。</t>
    <rPh sb="0" eb="2">
      <t>ヘンサイ</t>
    </rPh>
    <rPh sb="2" eb="4">
      <t>キカン</t>
    </rPh>
    <rPh sb="5" eb="7">
      <t>ニュウリョク</t>
    </rPh>
    <phoneticPr fontId="6"/>
  </si>
  <si>
    <t>ー</t>
    <phoneticPr fontId="6"/>
  </si>
  <si>
    <t>火災保険・地震保険を入力する。分からない場合は、このままの数字にする。</t>
    <rPh sb="0" eb="2">
      <t>カサイ</t>
    </rPh>
    <rPh sb="2" eb="4">
      <t>ホケン</t>
    </rPh>
    <rPh sb="5" eb="7">
      <t>ジシン</t>
    </rPh>
    <rPh sb="7" eb="9">
      <t>ホケン</t>
    </rPh>
    <rPh sb="10" eb="12">
      <t>ニュウリョク</t>
    </rPh>
    <rPh sb="15" eb="16">
      <t>ワ</t>
    </rPh>
    <rPh sb="20" eb="22">
      <t>バアイ</t>
    </rPh>
    <rPh sb="29" eb="31">
      <t>スウジ</t>
    </rPh>
    <phoneticPr fontId="6"/>
  </si>
  <si>
    <t>不動産経営に関する書籍代を記載する。</t>
    <rPh sb="0" eb="3">
      <t>フドウサン</t>
    </rPh>
    <rPh sb="3" eb="5">
      <t>ケイエイ</t>
    </rPh>
    <rPh sb="6" eb="7">
      <t>カン</t>
    </rPh>
    <rPh sb="9" eb="11">
      <t>ショセキ</t>
    </rPh>
    <rPh sb="11" eb="12">
      <t>ダイ</t>
    </rPh>
    <rPh sb="13" eb="15">
      <t>キサイ</t>
    </rPh>
    <phoneticPr fontId="6"/>
  </si>
  <si>
    <t>不動産経営に関する交通費を記載する。</t>
    <rPh sb="0" eb="5">
      <t>フドウサンケイエイ</t>
    </rPh>
    <rPh sb="6" eb="7">
      <t>カン</t>
    </rPh>
    <rPh sb="9" eb="12">
      <t>コウツウヒ</t>
    </rPh>
    <rPh sb="13" eb="15">
      <t>キサイ</t>
    </rPh>
    <phoneticPr fontId="6"/>
  </si>
  <si>
    <t>不動産経営に関する交際費・会議費を記載する。</t>
    <rPh sb="0" eb="5">
      <t>フドウサンケイエイ</t>
    </rPh>
    <rPh sb="6" eb="7">
      <t>カン</t>
    </rPh>
    <rPh sb="9" eb="11">
      <t>コウサイ</t>
    </rPh>
    <rPh sb="11" eb="12">
      <t>ヒ</t>
    </rPh>
    <rPh sb="13" eb="16">
      <t>カイギヒ</t>
    </rPh>
    <rPh sb="17" eb="19">
      <t>キサイ</t>
    </rPh>
    <phoneticPr fontId="6"/>
  </si>
  <si>
    <t>不動産経営に関する文房具、パソコン代、等、を記載する。</t>
    <rPh sb="0" eb="5">
      <t>フドウサンケイエイ</t>
    </rPh>
    <rPh sb="6" eb="7">
      <t>カン</t>
    </rPh>
    <rPh sb="9" eb="12">
      <t>ブンボウグ</t>
    </rPh>
    <rPh sb="17" eb="18">
      <t>ダイ</t>
    </rPh>
    <rPh sb="19" eb="20">
      <t>トウ</t>
    </rPh>
    <rPh sb="22" eb="24">
      <t>キサイ</t>
    </rPh>
    <phoneticPr fontId="6"/>
  </si>
  <si>
    <t>不動産経営に関する教育費、セミナー参加、資料購入、等を記載する。</t>
    <rPh sb="0" eb="5">
      <t>フドウサンケイエイ</t>
    </rPh>
    <rPh sb="6" eb="7">
      <t>カン</t>
    </rPh>
    <rPh sb="9" eb="12">
      <t>キョウイクヒ</t>
    </rPh>
    <rPh sb="17" eb="19">
      <t>サンカ</t>
    </rPh>
    <rPh sb="20" eb="22">
      <t>シリョウ</t>
    </rPh>
    <rPh sb="22" eb="24">
      <t>コウニュウ</t>
    </rPh>
    <rPh sb="25" eb="26">
      <t>トウ</t>
    </rPh>
    <rPh sb="27" eb="29">
      <t>キサイ</t>
    </rPh>
    <phoneticPr fontId="6"/>
  </si>
  <si>
    <t>その他不動産経営に関するものとして購入した合計金額を記載する。</t>
    <rPh sb="2" eb="3">
      <t>タ</t>
    </rPh>
    <rPh sb="3" eb="8">
      <t>フドウサンケイエイ</t>
    </rPh>
    <rPh sb="9" eb="10">
      <t>カン</t>
    </rPh>
    <rPh sb="17" eb="19">
      <t>コウニュウ</t>
    </rPh>
    <rPh sb="21" eb="23">
      <t>ゴウケイ</t>
    </rPh>
    <rPh sb="23" eb="25">
      <t>キンガク</t>
    </rPh>
    <rPh sb="26" eb="28">
      <t>キサイ</t>
    </rPh>
    <phoneticPr fontId="6"/>
  </si>
  <si>
    <t>礼金・敷金・クリーニング代・継続料、等は一時金として記載するが、クリーニング代と相殺とし一律10万円として利益計算から除外する。</t>
    <rPh sb="0" eb="2">
      <t>レイキン</t>
    </rPh>
    <rPh sb="3" eb="5">
      <t>シキキン</t>
    </rPh>
    <rPh sb="12" eb="13">
      <t>ダイ</t>
    </rPh>
    <rPh sb="14" eb="16">
      <t>ケイゾク</t>
    </rPh>
    <rPh sb="16" eb="17">
      <t>リョウ</t>
    </rPh>
    <rPh sb="18" eb="19">
      <t>トウ</t>
    </rPh>
    <rPh sb="20" eb="23">
      <t>イチジキン</t>
    </rPh>
    <rPh sb="26" eb="28">
      <t>キサイ</t>
    </rPh>
    <rPh sb="38" eb="39">
      <t>ダイ</t>
    </rPh>
    <rPh sb="40" eb="42">
      <t>ソウサイ</t>
    </rPh>
    <rPh sb="44" eb="46">
      <t>イチリツ</t>
    </rPh>
    <rPh sb="48" eb="50">
      <t>マンエン</t>
    </rPh>
    <rPh sb="53" eb="55">
      <t>リエキ</t>
    </rPh>
    <rPh sb="55" eb="57">
      <t>ケイサン</t>
    </rPh>
    <rPh sb="59" eb="61">
      <t>ジョガイ</t>
    </rPh>
    <phoneticPr fontId="6"/>
  </si>
  <si>
    <t>家賃収入に入居率を掛ける。</t>
    <rPh sb="0" eb="2">
      <t>ヤチン</t>
    </rPh>
    <rPh sb="2" eb="4">
      <t>シュウニュウカ</t>
    </rPh>
    <phoneticPr fontId="6"/>
  </si>
  <si>
    <t>毎月金融機関に返済する金額。（返済方法；元利均等返済法）</t>
    <rPh sb="0" eb="2">
      <t>マイツキ</t>
    </rPh>
    <rPh sb="2" eb="4">
      <t>キンユウ</t>
    </rPh>
    <rPh sb="4" eb="6">
      <t>キカン</t>
    </rPh>
    <rPh sb="7" eb="9">
      <t>ヘンサイ</t>
    </rPh>
    <rPh sb="11" eb="13">
      <t>キンガク</t>
    </rPh>
    <phoneticPr fontId="6"/>
  </si>
  <si>
    <t>これが、不動産販売会社などから算出されて紹介される数字</t>
    <rPh sb="4" eb="7">
      <t>フドウサン</t>
    </rPh>
    <rPh sb="7" eb="9">
      <t>ハンバイ</t>
    </rPh>
    <rPh sb="9" eb="11">
      <t>カイシャ</t>
    </rPh>
    <rPh sb="15" eb="17">
      <t>サンシュツ</t>
    </rPh>
    <rPh sb="20" eb="22">
      <t>ショウカイ</t>
    </rPh>
    <rPh sb="25" eb="27">
      <t>スウジ</t>
    </rPh>
    <phoneticPr fontId="6"/>
  </si>
  <si>
    <t>実際の年間収支利回り</t>
    <rPh sb="0" eb="2">
      <t>ジッサイ</t>
    </rPh>
    <rPh sb="3" eb="5">
      <t>ネンカン</t>
    </rPh>
    <rPh sb="5" eb="7">
      <t>シュウシ</t>
    </rPh>
    <rPh sb="7" eb="9">
      <t>リマワ</t>
    </rPh>
    <phoneticPr fontId="6"/>
  </si>
  <si>
    <t>月間の収入</t>
    <rPh sb="0" eb="2">
      <t>ゲッカン</t>
    </rPh>
    <rPh sb="3" eb="5">
      <t>シュウニュウ</t>
    </rPh>
    <phoneticPr fontId="6"/>
  </si>
  <si>
    <t>年間の収入</t>
    <rPh sb="0" eb="2">
      <t>ネンカン</t>
    </rPh>
    <rPh sb="3" eb="5">
      <t>シュウニュウ</t>
    </rPh>
    <phoneticPr fontId="6"/>
  </si>
  <si>
    <t>月間の収入から家賃を引いた手取り収入</t>
    <rPh sb="0" eb="2">
      <t>ゲッカン</t>
    </rPh>
    <rPh sb="3" eb="5">
      <t>シュウニュウ</t>
    </rPh>
    <rPh sb="7" eb="9">
      <t>ヤチン</t>
    </rPh>
    <rPh sb="10" eb="11">
      <t>ヒ</t>
    </rPh>
    <rPh sb="13" eb="15">
      <t>テド</t>
    </rPh>
    <rPh sb="16" eb="18">
      <t>シュウニュウ</t>
    </rPh>
    <phoneticPr fontId="6"/>
  </si>
  <si>
    <t>月間の手取り収入に12カ月を掛けた収入</t>
    <rPh sb="0" eb="2">
      <t>ゲッカン</t>
    </rPh>
    <rPh sb="3" eb="5">
      <t>テド</t>
    </rPh>
    <rPh sb="6" eb="8">
      <t>シュウニュウ</t>
    </rPh>
    <rPh sb="12" eb="13">
      <t>ゲツ</t>
    </rPh>
    <rPh sb="14" eb="15">
      <t>カ</t>
    </rPh>
    <rPh sb="17" eb="19">
      <t>シュウニュウ</t>
    </rPh>
    <phoneticPr fontId="6"/>
  </si>
  <si>
    <t>入力</t>
    <rPh sb="0" eb="2">
      <t>ニュウリョク</t>
    </rPh>
    <phoneticPr fontId="6"/>
  </si>
  <si>
    <t>要</t>
    <rPh sb="0" eb="1">
      <t>ヨウ</t>
    </rPh>
    <phoneticPr fontId="6"/>
  </si>
  <si>
    <t>計算式</t>
    <rPh sb="0" eb="3">
      <t>ケイサンシキ</t>
    </rPh>
    <phoneticPr fontId="6"/>
  </si>
  <si>
    <t>項目の内容</t>
    <rPh sb="0" eb="2">
      <t>コウモク</t>
    </rPh>
    <rPh sb="3" eb="5">
      <t>ナイヨウ</t>
    </rPh>
    <phoneticPr fontId="6"/>
  </si>
  <si>
    <t>金額</t>
    <rPh sb="0" eb="2">
      <t>キンガク</t>
    </rPh>
    <phoneticPr fontId="6"/>
  </si>
  <si>
    <t>還付金は、所得やその他条件によって変わって来ますので、確定申告算出書Ｂのフォルダで算出してください。</t>
    <rPh sb="0" eb="3">
      <t>カンプキン</t>
    </rPh>
    <rPh sb="5" eb="7">
      <t>ショトク</t>
    </rPh>
    <rPh sb="10" eb="11">
      <t>タ</t>
    </rPh>
    <rPh sb="11" eb="13">
      <t>ジョウケン</t>
    </rPh>
    <rPh sb="17" eb="18">
      <t>カ</t>
    </rPh>
    <rPh sb="21" eb="22">
      <t>キ</t>
    </rPh>
    <rPh sb="27" eb="29">
      <t>カクテイ</t>
    </rPh>
    <rPh sb="29" eb="31">
      <t>シンコク</t>
    </rPh>
    <rPh sb="31" eb="33">
      <t>サンシュツ</t>
    </rPh>
    <rPh sb="33" eb="34">
      <t>ショ</t>
    </rPh>
    <rPh sb="41" eb="43">
      <t>サンシュツ</t>
    </rPh>
    <phoneticPr fontId="6"/>
  </si>
  <si>
    <t>―</t>
    <phoneticPr fontId="6"/>
  </si>
  <si>
    <t>入力</t>
    <rPh sb="0" eb="2">
      <t>ニュウリョク</t>
    </rPh>
    <phoneticPr fontId="6"/>
  </si>
  <si>
    <t>―</t>
    <phoneticPr fontId="6"/>
  </si>
  <si>
    <t>項目</t>
    <rPh sb="0" eb="2">
      <t>コウモク</t>
    </rPh>
    <phoneticPr fontId="6"/>
  </si>
  <si>
    <t>金額</t>
    <rPh sb="0" eb="2">
      <t>キンガク</t>
    </rPh>
    <phoneticPr fontId="6"/>
  </si>
  <si>
    <t>繰り上げ返済は金融機関によって、経過年数と金額の指定があります。</t>
    <rPh sb="0" eb="1">
      <t>ク</t>
    </rPh>
    <rPh sb="2" eb="3">
      <t>ア</t>
    </rPh>
    <rPh sb="4" eb="6">
      <t>ヘンサイ</t>
    </rPh>
    <rPh sb="7" eb="9">
      <t>キンユウ</t>
    </rPh>
    <rPh sb="9" eb="11">
      <t>キカン</t>
    </rPh>
    <rPh sb="16" eb="18">
      <t>ケイカ</t>
    </rPh>
    <rPh sb="18" eb="20">
      <t>ネンスウ</t>
    </rPh>
    <rPh sb="21" eb="23">
      <t>キンガク</t>
    </rPh>
    <rPh sb="24" eb="26">
      <t>シテイ</t>
    </rPh>
    <phoneticPr fontId="6"/>
  </si>
  <si>
    <t>ここでは、６年目から繰り上げ返済が出来る物とします。</t>
    <rPh sb="6" eb="7">
      <t>ネン</t>
    </rPh>
    <rPh sb="7" eb="8">
      <t>メ</t>
    </rPh>
    <rPh sb="10" eb="11">
      <t>ク</t>
    </rPh>
    <rPh sb="12" eb="13">
      <t>ア</t>
    </rPh>
    <rPh sb="14" eb="16">
      <t>ヘンサイ</t>
    </rPh>
    <rPh sb="17" eb="19">
      <t>デキ</t>
    </rPh>
    <rPh sb="20" eb="21">
      <t>モノ</t>
    </rPh>
    <phoneticPr fontId="6"/>
  </si>
  <si>
    <t>任意</t>
    <rPh sb="0" eb="2">
      <t>ニンイ</t>
    </rPh>
    <phoneticPr fontId="6"/>
  </si>
  <si>
    <t>確定申告算出表の作成方法</t>
    <rPh sb="0" eb="2">
      <t>カクテイ</t>
    </rPh>
    <rPh sb="2" eb="4">
      <t>シンコク</t>
    </rPh>
    <rPh sb="4" eb="6">
      <t>サンシュツ</t>
    </rPh>
    <rPh sb="6" eb="7">
      <t>ヒョウ</t>
    </rPh>
    <rPh sb="8" eb="10">
      <t>サクセイ</t>
    </rPh>
    <rPh sb="10" eb="12">
      <t>ホウホウ</t>
    </rPh>
    <phoneticPr fontId="6"/>
  </si>
  <si>
    <t>確定申告の記入の仕方と同じですので、それに基づき入力して下さい。</t>
    <rPh sb="0" eb="2">
      <t>カクテイ</t>
    </rPh>
    <rPh sb="2" eb="4">
      <t>シンコク</t>
    </rPh>
    <rPh sb="5" eb="7">
      <t>キニュウ</t>
    </rPh>
    <rPh sb="8" eb="10">
      <t>シカタ</t>
    </rPh>
    <rPh sb="11" eb="12">
      <t>オナ</t>
    </rPh>
    <rPh sb="21" eb="22">
      <t>モト</t>
    </rPh>
    <rPh sb="24" eb="26">
      <t>ニュウリョク</t>
    </rPh>
    <rPh sb="28" eb="29">
      <t>クダ</t>
    </rPh>
    <phoneticPr fontId="6"/>
  </si>
  <si>
    <t>ここでは、網掛けの項目だけに入力できる様に成っています。</t>
    <rPh sb="5" eb="7">
      <t>アミカ</t>
    </rPh>
    <rPh sb="9" eb="11">
      <t>コウモク</t>
    </rPh>
    <rPh sb="14" eb="16">
      <t>ニュウリョク</t>
    </rPh>
    <rPh sb="19" eb="20">
      <t>ヨウ</t>
    </rPh>
    <rPh sb="21" eb="22">
      <t>ナ</t>
    </rPh>
    <phoneticPr fontId="6"/>
  </si>
  <si>
    <t>その他の項目については、控除対象に成る人はそれに該当する数字を入力して下さい。</t>
    <rPh sb="2" eb="3">
      <t>ホカ</t>
    </rPh>
    <rPh sb="4" eb="6">
      <t>コウモク</t>
    </rPh>
    <rPh sb="12" eb="14">
      <t>コウジョ</t>
    </rPh>
    <rPh sb="14" eb="16">
      <t>タイショウ</t>
    </rPh>
    <rPh sb="17" eb="18">
      <t>ナ</t>
    </rPh>
    <rPh sb="19" eb="20">
      <t>ヒト</t>
    </rPh>
    <rPh sb="24" eb="26">
      <t>ガイトウ</t>
    </rPh>
    <rPh sb="28" eb="30">
      <t>スウジ</t>
    </rPh>
    <rPh sb="31" eb="33">
      <t>ニュウリョク</t>
    </rPh>
    <rPh sb="35" eb="36">
      <t>クダ</t>
    </rPh>
    <phoneticPr fontId="6"/>
  </si>
  <si>
    <t>サラリーマンの場合源泉徴収票があると思いますので、下記の源泉徴収票も参照して、入力して下さい。</t>
    <rPh sb="7" eb="9">
      <t>バアイ</t>
    </rPh>
    <rPh sb="9" eb="11">
      <t>ゲンセン</t>
    </rPh>
    <rPh sb="11" eb="14">
      <t>チョウシュウヒョウ</t>
    </rPh>
    <rPh sb="18" eb="19">
      <t>オモ</t>
    </rPh>
    <rPh sb="25" eb="27">
      <t>カキ</t>
    </rPh>
    <rPh sb="28" eb="30">
      <t>ゲンセン</t>
    </rPh>
    <rPh sb="30" eb="33">
      <t>チョウシュウヒョウ</t>
    </rPh>
    <rPh sb="34" eb="36">
      <t>サンショウ</t>
    </rPh>
    <rPh sb="39" eb="41">
      <t>ニュウリョク</t>
    </rPh>
    <rPh sb="43" eb="44">
      <t>クダ</t>
    </rPh>
    <phoneticPr fontId="6"/>
  </si>
  <si>
    <t>建物の取得価格は、以下の物件を基に算出します。</t>
    <rPh sb="0" eb="2">
      <t>タテモノ</t>
    </rPh>
    <rPh sb="3" eb="5">
      <t>シュトク</t>
    </rPh>
    <rPh sb="5" eb="7">
      <t>カカク</t>
    </rPh>
    <rPh sb="9" eb="11">
      <t>イカ</t>
    </rPh>
    <rPh sb="12" eb="14">
      <t>ブッケン</t>
    </rPh>
    <rPh sb="15" eb="16">
      <t>モト</t>
    </rPh>
    <rPh sb="17" eb="19">
      <t>サンシュツ</t>
    </rPh>
    <phoneticPr fontId="6"/>
  </si>
  <si>
    <t>本来は物件毎に違いますが、見積もり段階では出ていません。</t>
    <rPh sb="0" eb="2">
      <t>ホンライ</t>
    </rPh>
    <rPh sb="3" eb="5">
      <t>ブッケン</t>
    </rPh>
    <rPh sb="5" eb="6">
      <t>ゴト</t>
    </rPh>
    <rPh sb="7" eb="8">
      <t>チガ</t>
    </rPh>
    <rPh sb="13" eb="15">
      <t>ミツ</t>
    </rPh>
    <rPh sb="17" eb="19">
      <t>ダンカイ</t>
    </rPh>
    <rPh sb="21" eb="22">
      <t>デ</t>
    </rPh>
    <phoneticPr fontId="6"/>
  </si>
  <si>
    <t>シュミュレーションでは、仮の計算として以下の物件を基に</t>
    <rPh sb="12" eb="13">
      <t>カリ</t>
    </rPh>
    <rPh sb="14" eb="16">
      <t>ケイサン</t>
    </rPh>
    <rPh sb="19" eb="21">
      <t>イカ</t>
    </rPh>
    <rPh sb="22" eb="24">
      <t>ブッケン</t>
    </rPh>
    <rPh sb="25" eb="26">
      <t>モト</t>
    </rPh>
    <phoneticPr fontId="6"/>
  </si>
  <si>
    <t>取得価額を計算します。</t>
    <rPh sb="0" eb="2">
      <t>シュトク</t>
    </rPh>
    <rPh sb="2" eb="4">
      <t>カガク</t>
    </rPh>
    <rPh sb="5" eb="7">
      <t>ケイサン</t>
    </rPh>
    <phoneticPr fontId="6"/>
  </si>
  <si>
    <t>要</t>
    <rPh sb="0" eb="1">
      <t>ヨウ</t>
    </rPh>
    <phoneticPr fontId="6"/>
  </si>
  <si>
    <t>④</t>
    <phoneticPr fontId="6"/>
  </si>
  <si>
    <t>諸経費は物件毎に変動はあるが、分からなければ１戸のワンルームマンションで平均的な金額；￥６００，０００円を入力する。</t>
    <rPh sb="0" eb="3">
      <t>ショケイヒ</t>
    </rPh>
    <rPh sb="4" eb="6">
      <t>ブッケン</t>
    </rPh>
    <rPh sb="6" eb="7">
      <t>ゴト</t>
    </rPh>
    <rPh sb="8" eb="10">
      <t>ヘンドウ</t>
    </rPh>
    <rPh sb="15" eb="16">
      <t>ワ</t>
    </rPh>
    <rPh sb="23" eb="24">
      <t>コ</t>
    </rPh>
    <rPh sb="36" eb="39">
      <t>ヘイキンテキ</t>
    </rPh>
    <rPh sb="40" eb="42">
      <t>キンガク</t>
    </rPh>
    <rPh sb="51" eb="52">
      <t>エン</t>
    </rPh>
    <rPh sb="53" eb="55">
      <t>ニュウリョク</t>
    </rPh>
    <phoneticPr fontId="6"/>
  </si>
  <si>
    <t>物件の紹介欄等にある、毎月必要なその他費用が有れば入力する。</t>
    <rPh sb="0" eb="2">
      <t>ブッケン</t>
    </rPh>
    <rPh sb="3" eb="5">
      <t>ショウカイ</t>
    </rPh>
    <rPh sb="5" eb="6">
      <t>ラン</t>
    </rPh>
    <rPh sb="6" eb="7">
      <t>トウ</t>
    </rPh>
    <rPh sb="11" eb="13">
      <t>マイツキ</t>
    </rPh>
    <rPh sb="13" eb="15">
      <t>ヒツヨウ</t>
    </rPh>
    <rPh sb="18" eb="19">
      <t>タ</t>
    </rPh>
    <rPh sb="19" eb="21">
      <t>ヒヨウ</t>
    </rPh>
    <rPh sb="22" eb="23">
      <t>ア</t>
    </rPh>
    <rPh sb="25" eb="27">
      <t>ニュウリョク</t>
    </rPh>
    <phoneticPr fontId="6"/>
  </si>
  <si>
    <t>＊シュミュレーションする物件の該当する金額を入力して下さい。入力欄に要とある項目だけ、項目の内容に基づき、入力して下さい。</t>
    <rPh sb="12" eb="14">
      <t>ブッケン</t>
    </rPh>
    <rPh sb="15" eb="17">
      <t>ガイトウ</t>
    </rPh>
    <rPh sb="19" eb="21">
      <t>キンガク</t>
    </rPh>
    <rPh sb="22" eb="24">
      <t>ニュウリョク</t>
    </rPh>
    <rPh sb="26" eb="27">
      <t>クダ</t>
    </rPh>
    <rPh sb="30" eb="32">
      <t>ニュウリョク</t>
    </rPh>
    <rPh sb="32" eb="33">
      <t>ラン</t>
    </rPh>
    <rPh sb="34" eb="35">
      <t>ヨウ</t>
    </rPh>
    <rPh sb="38" eb="40">
      <t>コウモク</t>
    </rPh>
    <rPh sb="43" eb="45">
      <t>コウモク</t>
    </rPh>
    <rPh sb="46" eb="48">
      <t>ナイヨウ</t>
    </rPh>
    <rPh sb="49" eb="50">
      <t>モト</t>
    </rPh>
    <rPh sb="53" eb="55">
      <t>ニュウリョク</t>
    </rPh>
    <rPh sb="57" eb="58">
      <t>クダ</t>
    </rPh>
    <phoneticPr fontId="6"/>
  </si>
  <si>
    <t>不動産所得について</t>
    <rPh sb="0" eb="3">
      <t>フドウサン</t>
    </rPh>
    <rPh sb="3" eb="5">
      <t>ショトク</t>
    </rPh>
    <phoneticPr fontId="6"/>
  </si>
  <si>
    <t>ここでは内容の項目に記載されている条件で自動的に計算されますので、入力の必要はありません。</t>
    <rPh sb="4" eb="6">
      <t>ナイヨウ</t>
    </rPh>
    <rPh sb="7" eb="9">
      <t>コウモク</t>
    </rPh>
    <rPh sb="10" eb="12">
      <t>キサイ</t>
    </rPh>
    <rPh sb="17" eb="19">
      <t>ジョウケン</t>
    </rPh>
    <rPh sb="20" eb="23">
      <t>ジドウテキ</t>
    </rPh>
    <rPh sb="24" eb="26">
      <t>ケイサン</t>
    </rPh>
    <rPh sb="33" eb="35">
      <t>ニュウリョク</t>
    </rPh>
    <rPh sb="36" eb="38">
      <t>ヒツヨウ</t>
    </rPh>
    <phoneticPr fontId="6"/>
  </si>
  <si>
    <t>入力欄に要とある項目だけ、入力して下さい。</t>
    <rPh sb="0" eb="2">
      <t>ニュウリョク</t>
    </rPh>
    <rPh sb="2" eb="3">
      <t>ラン</t>
    </rPh>
    <rPh sb="4" eb="5">
      <t>ヨウ</t>
    </rPh>
    <rPh sb="8" eb="10">
      <t>コウモク</t>
    </rPh>
    <rPh sb="13" eb="15">
      <t>ニュウリョク</t>
    </rPh>
    <rPh sb="17" eb="18">
      <t>クダ</t>
    </rPh>
    <phoneticPr fontId="6"/>
  </si>
  <si>
    <t>①②③④の項目は該当する項目に入力して下さい。</t>
    <rPh sb="5" eb="7">
      <t>コウモク</t>
    </rPh>
    <rPh sb="8" eb="10">
      <t>ガイトウ</t>
    </rPh>
    <rPh sb="12" eb="14">
      <t>コウモク</t>
    </rPh>
    <rPh sb="15" eb="17">
      <t>ニュウリョク</t>
    </rPh>
    <rPh sb="19" eb="20">
      <t>クダ</t>
    </rPh>
    <phoneticPr fontId="6"/>
  </si>
  <si>
    <t>年</t>
    <rPh sb="0" eb="1">
      <t>ネン</t>
    </rPh>
    <phoneticPr fontId="6"/>
  </si>
  <si>
    <t>月</t>
    <rPh sb="0" eb="1">
      <t>ツキ</t>
    </rPh>
    <phoneticPr fontId="6"/>
  </si>
  <si>
    <t>含み資産計算</t>
    <phoneticPr fontId="6"/>
  </si>
  <si>
    <t>ここでは、含み資産を計算するフォルダですが、入力する必要はありません。</t>
    <rPh sb="5" eb="6">
      <t>フク</t>
    </rPh>
    <rPh sb="7" eb="9">
      <t>シサン</t>
    </rPh>
    <rPh sb="10" eb="12">
      <t>ケイサン</t>
    </rPh>
    <rPh sb="22" eb="24">
      <t>ニュウリョク</t>
    </rPh>
    <rPh sb="26" eb="28">
      <t>ヒツヨウ</t>
    </rPh>
    <phoneticPr fontId="6"/>
  </si>
  <si>
    <t>その結果、繰り上げ返済によって、総返済金額が減少します。</t>
    <rPh sb="2" eb="4">
      <t>ケッカ</t>
    </rPh>
    <rPh sb="5" eb="6">
      <t>ク</t>
    </rPh>
    <rPh sb="7" eb="8">
      <t>ア</t>
    </rPh>
    <rPh sb="9" eb="11">
      <t>ヘンサイ</t>
    </rPh>
    <rPh sb="16" eb="17">
      <t>ソウ</t>
    </rPh>
    <rPh sb="17" eb="19">
      <t>ヘンサイ</t>
    </rPh>
    <rPh sb="19" eb="21">
      <t>キンガク</t>
    </rPh>
    <rPh sb="22" eb="24">
      <t>ゲンショウ</t>
    </rPh>
    <phoneticPr fontId="6"/>
  </si>
  <si>
    <t>その削減額が算出されます。</t>
    <rPh sb="2" eb="5">
      <t>サクゲンガク</t>
    </rPh>
    <rPh sb="6" eb="8">
      <t>サンシュツ</t>
    </rPh>
    <phoneticPr fontId="6"/>
  </si>
  <si>
    <t>元利均等返済方式の表を見ると、繰り上げ返済した場合で、</t>
    <rPh sb="0" eb="4">
      <t>ガンリキントウ</t>
    </rPh>
    <rPh sb="4" eb="6">
      <t>ヘンサイ</t>
    </rPh>
    <rPh sb="6" eb="8">
      <t>ホウシキ</t>
    </rPh>
    <rPh sb="9" eb="10">
      <t>ヒョウ</t>
    </rPh>
    <rPh sb="11" eb="12">
      <t>ミ</t>
    </rPh>
    <rPh sb="15" eb="16">
      <t>ク</t>
    </rPh>
    <rPh sb="17" eb="18">
      <t>ア</t>
    </rPh>
    <rPh sb="19" eb="21">
      <t>ヘンサイ</t>
    </rPh>
    <rPh sb="23" eb="25">
      <t>バアイ</t>
    </rPh>
    <phoneticPr fontId="6"/>
  </si>
  <si>
    <t>総返済金額が反映されます。</t>
    <phoneticPr fontId="6"/>
  </si>
  <si>
    <t>繰り上げ返済をして、完済される年月が見たい場合には、繰り上げ返済の項目に、</t>
    <rPh sb="0" eb="1">
      <t>ク</t>
    </rPh>
    <rPh sb="2" eb="3">
      <t>ア</t>
    </rPh>
    <rPh sb="4" eb="6">
      <t>ヘンサイ</t>
    </rPh>
    <rPh sb="10" eb="12">
      <t>カンサイ</t>
    </rPh>
    <rPh sb="15" eb="17">
      <t>ネンゲツ</t>
    </rPh>
    <rPh sb="18" eb="19">
      <t>ミ</t>
    </rPh>
    <rPh sb="21" eb="23">
      <t>バアイ</t>
    </rPh>
    <rPh sb="26" eb="27">
      <t>ク</t>
    </rPh>
    <rPh sb="28" eb="29">
      <t>ア</t>
    </rPh>
    <rPh sb="30" eb="32">
      <t>ヘンサイ</t>
    </rPh>
    <rPh sb="33" eb="35">
      <t>コウモク</t>
    </rPh>
    <phoneticPr fontId="6"/>
  </si>
  <si>
    <t>自分が支払う時期に金額を入れてください。</t>
  </si>
  <si>
    <t>この網掛けた欄に繰り上げ返済の金額を入れる</t>
    <rPh sb="2" eb="4">
      <t>アミカ</t>
    </rPh>
    <rPh sb="6" eb="7">
      <t>ラン</t>
    </rPh>
    <rPh sb="8" eb="9">
      <t>ク</t>
    </rPh>
    <rPh sb="10" eb="11">
      <t>ア</t>
    </rPh>
    <rPh sb="12" eb="14">
      <t>ヘンサイ</t>
    </rPh>
    <rPh sb="15" eb="17">
      <t>キンガク</t>
    </rPh>
    <rPh sb="18" eb="19">
      <t>イ</t>
    </rPh>
    <phoneticPr fontId="6"/>
  </si>
  <si>
    <t>ここでは、減価償却費を計算するフォルダですが、入力する必要はありません。</t>
    <rPh sb="5" eb="7">
      <t>ゲンカ</t>
    </rPh>
    <rPh sb="7" eb="9">
      <t>ショウキャク</t>
    </rPh>
    <rPh sb="9" eb="10">
      <t>ヒ</t>
    </rPh>
    <rPh sb="11" eb="13">
      <t>ケイサン</t>
    </rPh>
    <rPh sb="23" eb="25">
      <t>ニュウリョク</t>
    </rPh>
    <rPh sb="27" eb="29">
      <t>ヒツヨウ</t>
    </rPh>
    <phoneticPr fontId="6"/>
  </si>
  <si>
    <t>詳細利益試算表で算出された結果を、この表に値のみ複写でコピペして下さい。　いろいろ条件を変えて比較して見える様に成っています。</t>
    <rPh sb="0" eb="2">
      <t>ショウサイ</t>
    </rPh>
    <rPh sb="2" eb="4">
      <t>リエキ</t>
    </rPh>
    <rPh sb="4" eb="7">
      <t>シサンヒョウ</t>
    </rPh>
    <rPh sb="8" eb="10">
      <t>サンシュツ</t>
    </rPh>
    <rPh sb="13" eb="15">
      <t>ケッカ</t>
    </rPh>
    <rPh sb="19" eb="20">
      <t>ヒョウ</t>
    </rPh>
    <rPh sb="21" eb="22">
      <t>アタイ</t>
    </rPh>
    <rPh sb="24" eb="26">
      <t>フクシャ</t>
    </rPh>
    <rPh sb="32" eb="33">
      <t>クダ</t>
    </rPh>
    <rPh sb="41" eb="43">
      <t>ジョウケン</t>
    </rPh>
    <rPh sb="44" eb="45">
      <t>カ</t>
    </rPh>
    <rPh sb="47" eb="49">
      <t>ヒカク</t>
    </rPh>
    <rPh sb="51" eb="52">
      <t>ミ</t>
    </rPh>
    <rPh sb="54" eb="55">
      <t>ヨウ</t>
    </rPh>
    <rPh sb="56" eb="57">
      <t>ナ</t>
    </rPh>
    <phoneticPr fontId="6"/>
  </si>
  <si>
    <t>物件価格に対する家賃収入比率</t>
    <rPh sb="0" eb="2">
      <t>ブッケン</t>
    </rPh>
    <rPh sb="2" eb="4">
      <t>カカク</t>
    </rPh>
    <rPh sb="5" eb="6">
      <t>タイ</t>
    </rPh>
    <rPh sb="8" eb="10">
      <t>ヤチン</t>
    </rPh>
    <rPh sb="10" eb="12">
      <t>シュウニュウ</t>
    </rPh>
    <rPh sb="12" eb="14">
      <t>ヒリツ</t>
    </rPh>
    <phoneticPr fontId="6"/>
  </si>
  <si>
    <t>手取り収入に対する家賃収入比率</t>
    <rPh sb="0" eb="2">
      <t>テド</t>
    </rPh>
    <rPh sb="3" eb="5">
      <t>シュウニュウ</t>
    </rPh>
    <rPh sb="6" eb="7">
      <t>タイ</t>
    </rPh>
    <rPh sb="9" eb="11">
      <t>ヤチン</t>
    </rPh>
    <rPh sb="11" eb="13">
      <t>シュウニュウ</t>
    </rPh>
    <rPh sb="13" eb="15">
      <t>ヒリツ</t>
    </rPh>
    <phoneticPr fontId="6"/>
  </si>
  <si>
    <t>物件価格に対する年間手取り収入比率</t>
    <rPh sb="0" eb="2">
      <t>ブッケン</t>
    </rPh>
    <rPh sb="2" eb="4">
      <t>カカク</t>
    </rPh>
    <rPh sb="5" eb="6">
      <t>タイ</t>
    </rPh>
    <rPh sb="8" eb="10">
      <t>ネンカン</t>
    </rPh>
    <rPh sb="10" eb="12">
      <t>テド</t>
    </rPh>
    <rPh sb="13" eb="15">
      <t>シュウニュウ</t>
    </rPh>
    <rPh sb="15" eb="17">
      <t>ヒリツ</t>
    </rPh>
    <phoneticPr fontId="6"/>
  </si>
  <si>
    <t>㊲物件が年間で下がる値下げ利率をご自分で想定して入れてください。</t>
    <rPh sb="1" eb="3">
      <t>ブッケン</t>
    </rPh>
    <rPh sb="4" eb="6">
      <t>ネンカン</t>
    </rPh>
    <rPh sb="7" eb="8">
      <t>サ</t>
    </rPh>
    <rPh sb="10" eb="12">
      <t>ネサ</t>
    </rPh>
    <rPh sb="13" eb="15">
      <t>リリツ</t>
    </rPh>
    <rPh sb="17" eb="19">
      <t>ジブン</t>
    </rPh>
    <rPh sb="20" eb="22">
      <t>ソウテイ</t>
    </rPh>
    <rPh sb="24" eb="25">
      <t>イ</t>
    </rPh>
    <phoneticPr fontId="6"/>
  </si>
  <si>
    <t>月別に繰り上げ返済の金額を入力できます。</t>
    <rPh sb="0" eb="1">
      <t>ツキ</t>
    </rPh>
    <rPh sb="1" eb="2">
      <t>ベツ</t>
    </rPh>
    <rPh sb="3" eb="4">
      <t>ク</t>
    </rPh>
    <rPh sb="5" eb="6">
      <t>ア</t>
    </rPh>
    <rPh sb="7" eb="9">
      <t>ヘンサイ</t>
    </rPh>
    <rPh sb="10" eb="12">
      <t>キンガク</t>
    </rPh>
    <rPh sb="13" eb="15">
      <t>ニュウリョク</t>
    </rPh>
    <phoneticPr fontId="6"/>
  </si>
  <si>
    <t>返済期間（年）</t>
    <rPh sb="0" eb="2">
      <t>ヘンサイ</t>
    </rPh>
    <rPh sb="2" eb="4">
      <t>キカン</t>
    </rPh>
    <rPh sb="5" eb="6">
      <t>ネン</t>
    </rPh>
    <phoneticPr fontId="6"/>
  </si>
  <si>
    <t>特記事項</t>
    <rPh sb="0" eb="2">
      <t>トッキ</t>
    </rPh>
    <rPh sb="2" eb="4">
      <t>ジコウ</t>
    </rPh>
    <phoneticPr fontId="6"/>
  </si>
  <si>
    <t>（実際の経費を入れた場合で、利益計算した実態に近い損益計算）</t>
    <rPh sb="1" eb="3">
      <t>ジッサイ</t>
    </rPh>
    <rPh sb="4" eb="6">
      <t>ケイヒ</t>
    </rPh>
    <rPh sb="7" eb="8">
      <t>イ</t>
    </rPh>
    <rPh sb="10" eb="12">
      <t>バアイ</t>
    </rPh>
    <rPh sb="14" eb="16">
      <t>リエキ</t>
    </rPh>
    <rPh sb="16" eb="18">
      <t>ケイサン</t>
    </rPh>
    <rPh sb="20" eb="22">
      <t>ジッタイ</t>
    </rPh>
    <rPh sb="23" eb="24">
      <t>チカ</t>
    </rPh>
    <rPh sb="25" eb="27">
      <t>ソンエキ</t>
    </rPh>
    <rPh sb="27" eb="29">
      <t>ケイサン</t>
    </rPh>
    <phoneticPr fontId="6"/>
  </si>
  <si>
    <t>注：無料版は経費を入れていませんので、詳細利益試算のシュミュレーション結果と違いが有りますが、こちらの方が実態に近くなっています。</t>
    <rPh sb="0" eb="1">
      <t>チュウ</t>
    </rPh>
    <rPh sb="2" eb="4">
      <t>ムリョウ</t>
    </rPh>
    <rPh sb="4" eb="5">
      <t>バン</t>
    </rPh>
    <rPh sb="6" eb="8">
      <t>ケイヒ</t>
    </rPh>
    <rPh sb="9" eb="10">
      <t>イ</t>
    </rPh>
    <rPh sb="19" eb="21">
      <t>ショウサイ</t>
    </rPh>
    <rPh sb="21" eb="23">
      <t>リエキ</t>
    </rPh>
    <rPh sb="23" eb="25">
      <t>シサン</t>
    </rPh>
    <rPh sb="35" eb="37">
      <t>ケッカ</t>
    </rPh>
    <rPh sb="38" eb="39">
      <t>チガ</t>
    </rPh>
    <rPh sb="41" eb="42">
      <t>ア</t>
    </rPh>
    <rPh sb="51" eb="52">
      <t>ホウ</t>
    </rPh>
    <rPh sb="53" eb="55">
      <t>ジッタイ</t>
    </rPh>
    <rPh sb="56" eb="57">
      <t>チカ</t>
    </rPh>
    <phoneticPr fontId="6"/>
  </si>
  <si>
    <t>本物</t>
    <rPh sb="0" eb="2">
      <t>ホンモノ</t>
    </rPh>
    <phoneticPr fontId="6"/>
  </si>
  <si>
    <t>可</t>
    <rPh sb="0" eb="1">
      <t>カ</t>
    </rPh>
    <phoneticPr fontId="6"/>
  </si>
  <si>
    <t>繰り上げ返済計算</t>
    <rPh sb="0" eb="1">
      <t>ク</t>
    </rPh>
    <rPh sb="2" eb="3">
      <t>ア</t>
    </rPh>
    <rPh sb="4" eb="6">
      <t>ヘンサイ</t>
    </rPh>
    <rPh sb="6" eb="8">
      <t>ケイサン</t>
    </rPh>
    <phoneticPr fontId="6"/>
  </si>
  <si>
    <t>借入金　残額</t>
    <rPh sb="0" eb="2">
      <t>カリイレ</t>
    </rPh>
    <rPh sb="2" eb="3">
      <t>キン</t>
    </rPh>
    <rPh sb="4" eb="5">
      <t>ザン</t>
    </rPh>
    <rPh sb="5" eb="6">
      <t>ガク</t>
    </rPh>
    <phoneticPr fontId="6"/>
  </si>
  <si>
    <t>元本の列でマイナス表示された年が、完済年に成ります。</t>
    <rPh sb="0" eb="2">
      <t>ガンポン</t>
    </rPh>
    <rPh sb="3" eb="4">
      <t>レツ</t>
    </rPh>
    <rPh sb="9" eb="11">
      <t>ヒョウジ</t>
    </rPh>
    <rPh sb="14" eb="15">
      <t>トシ</t>
    </rPh>
    <rPh sb="17" eb="19">
      <t>カンサイ</t>
    </rPh>
    <rPh sb="19" eb="20">
      <t>ネン</t>
    </rPh>
    <rPh sb="21" eb="22">
      <t>ナ</t>
    </rPh>
    <phoneticPr fontId="6"/>
  </si>
  <si>
    <t>その際元本の列を見ると、返済期間も短く成っています。</t>
    <rPh sb="2" eb="3">
      <t>サイ</t>
    </rPh>
    <rPh sb="3" eb="5">
      <t>ガンポン</t>
    </rPh>
    <rPh sb="6" eb="7">
      <t>レツ</t>
    </rPh>
    <rPh sb="8" eb="9">
      <t>ミ</t>
    </rPh>
    <rPh sb="12" eb="14">
      <t>ヘンサイ</t>
    </rPh>
    <rPh sb="14" eb="16">
      <t>キカン</t>
    </rPh>
    <rPh sb="17" eb="18">
      <t>ミジカ</t>
    </rPh>
    <rPh sb="19" eb="20">
      <t>ナ</t>
    </rPh>
    <phoneticPr fontId="6"/>
  </si>
  <si>
    <t>ＶＯＬ；３１０１８１０２</t>
    <phoneticPr fontId="6"/>
  </si>
  <si>
    <t>注意事項；無断で複写および転載を禁止します。</t>
    <rPh sb="0" eb="2">
      <t>チュウイ</t>
    </rPh>
    <rPh sb="2" eb="4">
      <t>ジコウ</t>
    </rPh>
    <rPh sb="5" eb="7">
      <t>ムダン</t>
    </rPh>
    <rPh sb="8" eb="10">
      <t>フクシャ</t>
    </rPh>
    <rPh sb="13" eb="15">
      <t>テンサイ</t>
    </rPh>
    <rPh sb="16" eb="18">
      <t>キンシ</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</si>
</sst>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8" formatCode="&quot;¥&quot;#,##0.00;[Red]&quot;¥&quot;\-#,##0.00"/>
    <numFmt numFmtId="176" formatCode="0.0"/>
  </numFmts>
  <fonts count="88" x14ac:knownFonts="1">
    <font>
      <sz val="10"/>
      <color theme="4"/>
      <name val="Corbel"/>
      <family val="2"/>
    </font>
    <font>
      <sz val="11"/>
      <color theme="1"/>
      <name val="Corbel"/>
      <family val="2"/>
      <scheme val="minor"/>
    </font>
    <font>
      <sz val="26"/>
      <color theme="4"/>
      <name val="Freestyle Script"/>
      <family val="4"/>
      <scheme val="major"/>
    </font>
    <font>
      <sz val="28"/>
      <color theme="4"/>
      <name val="Freestyle Script"/>
      <family val="2"/>
      <scheme val="major"/>
    </font>
    <font>
      <sz val="24"/>
      <color theme="0"/>
      <name val="Freestyle Script"/>
      <family val="4"/>
    </font>
    <font>
      <sz val="11"/>
      <color rgb="FFF49914"/>
      <name val="Corbel"/>
      <family val="2"/>
    </font>
    <font>
      <sz val="6"/>
      <name val="ＭＳ Ｐゴシック"/>
      <family val="3"/>
      <charset val="128"/>
    </font>
    <font>
      <sz val="10"/>
      <color theme="4"/>
      <name val="Meiryo UI"/>
      <family val="3"/>
      <charset val="128"/>
    </font>
    <font>
      <sz val="18"/>
      <color theme="1"/>
      <name val="Meiryo UI"/>
      <family val="3"/>
      <charset val="128"/>
    </font>
    <font>
      <sz val="10"/>
      <color rgb="FFFF0000"/>
      <name val="Meiryo UI"/>
      <family val="3"/>
      <charset val="128"/>
    </font>
    <font>
      <sz val="11"/>
      <color rgb="FFF49914"/>
      <name val="Meiryo UI"/>
      <family val="3"/>
      <charset val="128"/>
    </font>
    <font>
      <sz val="10"/>
      <color rgb="FFF49914"/>
      <name val="Meiryo UI"/>
      <family val="3"/>
      <charset val="128"/>
    </font>
    <font>
      <sz val="10"/>
      <color theme="4"/>
      <name val="Corbel"/>
      <family val="2"/>
    </font>
    <font>
      <sz val="11"/>
      <name val="ＭＳ Ｐゴシック"/>
      <family val="3"/>
      <charset val="128"/>
    </font>
    <font>
      <b/>
      <sz val="11"/>
      <name val="ＭＳ Ｐゴシック"/>
      <family val="3"/>
      <charset val="128"/>
    </font>
    <font>
      <b/>
      <sz val="10"/>
      <color theme="4"/>
      <name val="Meiryo UI"/>
      <family val="3"/>
      <charset val="128"/>
    </font>
    <font>
      <b/>
      <sz val="16"/>
      <name val="ＭＳ Ｐゴシック"/>
      <family val="3"/>
      <charset val="128"/>
    </font>
    <font>
      <sz val="11"/>
      <name val="Meiryo UI"/>
      <family val="3"/>
      <charset val="128"/>
    </font>
    <font>
      <sz val="10"/>
      <name val="Meiryo UI"/>
      <family val="3"/>
      <charset val="128"/>
    </font>
    <font>
      <sz val="24"/>
      <name val="Meiryo UI"/>
      <family val="3"/>
      <charset val="128"/>
    </font>
    <font>
      <sz val="10"/>
      <color rgb="FFF49914"/>
      <name val="ＭＳ Ｐゴシック"/>
      <family val="3"/>
      <charset val="128"/>
    </font>
    <font>
      <b/>
      <sz val="10"/>
      <name val="ＭＳ Ｐゴシック"/>
      <family val="3"/>
      <charset val="128"/>
    </font>
    <font>
      <sz val="11"/>
      <color rgb="FFF49914"/>
      <name val="ＭＳ Ｐゴシック"/>
      <family val="3"/>
      <charset val="128"/>
    </font>
    <font>
      <sz val="18"/>
      <name val="Meiryo UI"/>
      <family val="3"/>
      <charset val="128"/>
    </font>
    <font>
      <sz val="10"/>
      <name val="ＭＳ Ｐゴシック"/>
      <family val="3"/>
      <charset val="128"/>
    </font>
    <font>
      <u/>
      <sz val="10"/>
      <color theme="10"/>
      <name val="Corbel"/>
      <family val="2"/>
    </font>
    <font>
      <u/>
      <sz val="10"/>
      <color theme="10"/>
      <name val="ＭＳ Ｐゴシック"/>
      <family val="3"/>
      <charset val="128"/>
    </font>
    <font>
      <b/>
      <sz val="10"/>
      <color theme="4"/>
      <name val="Corbel"/>
      <family val="2"/>
    </font>
    <font>
      <b/>
      <sz val="10"/>
      <color theme="4"/>
      <name val="ＭＳ Ｐゴシック"/>
      <family val="3"/>
      <charset val="128"/>
    </font>
    <font>
      <b/>
      <sz val="10"/>
      <color theme="4"/>
      <name val="AR丸ゴシック体M"/>
      <family val="3"/>
      <charset val="128"/>
    </font>
    <font>
      <b/>
      <sz val="11"/>
      <name val="Meiryo UI"/>
      <family val="3"/>
      <charset val="128"/>
    </font>
    <font>
      <b/>
      <sz val="12"/>
      <name val="HGSｺﾞｼｯｸE"/>
      <family val="3"/>
      <charset val="128"/>
    </font>
    <font>
      <b/>
      <sz val="10"/>
      <color theme="4"/>
      <name val="ＭＳ ゴシック"/>
      <family val="2"/>
      <charset val="128"/>
    </font>
    <font>
      <sz val="12"/>
      <name val="ＭＳ Ｐゴシック"/>
      <family val="3"/>
      <charset val="128"/>
    </font>
    <font>
      <sz val="12"/>
      <color rgb="FF333333"/>
      <name val="ＭＳ Ｐゴシック"/>
      <family val="3"/>
      <charset val="128"/>
    </font>
    <font>
      <b/>
      <sz val="12"/>
      <color rgb="FF333333"/>
      <name val="ＭＳ Ｐゴシック"/>
      <family val="3"/>
      <charset val="128"/>
    </font>
    <font>
      <sz val="18"/>
      <color theme="0"/>
      <name val="Meiryo UI"/>
      <family val="3"/>
      <charset val="128"/>
    </font>
    <font>
      <sz val="10"/>
      <color rgb="FFFFC000"/>
      <name val="Meiryo UI"/>
      <family val="3"/>
      <charset val="128"/>
    </font>
    <font>
      <b/>
      <sz val="11"/>
      <color rgb="FFFFC000"/>
      <name val="ＭＳ Ｐゴシック"/>
      <family val="3"/>
      <charset val="128"/>
    </font>
    <font>
      <b/>
      <sz val="11"/>
      <color rgb="FFF49914"/>
      <name val="Meiryo UI"/>
      <family val="3"/>
      <charset val="128"/>
    </font>
    <font>
      <sz val="11"/>
      <name val="ＭＳ ゴシック"/>
      <family val="3"/>
      <charset val="128"/>
    </font>
    <font>
      <b/>
      <sz val="10"/>
      <color rgb="FFFF0000"/>
      <name val="Corbel"/>
      <family val="2"/>
    </font>
    <font>
      <b/>
      <sz val="10"/>
      <color rgb="FFFF0000"/>
      <name val="ＭＳ Ｐゴシック"/>
      <family val="3"/>
      <charset val="128"/>
    </font>
    <font>
      <b/>
      <sz val="10"/>
      <color rgb="FFFF0000"/>
      <name val="ＭＳ ゴシック"/>
      <family val="2"/>
      <charset val="128"/>
    </font>
    <font>
      <b/>
      <sz val="12"/>
      <name val="Corbel"/>
      <family val="2"/>
    </font>
    <font>
      <b/>
      <sz val="18"/>
      <name val="Meiryo UI"/>
      <family val="3"/>
      <charset val="128"/>
    </font>
    <font>
      <sz val="14"/>
      <color theme="0"/>
      <name val="Meiryo UI"/>
      <family val="3"/>
      <charset val="128"/>
    </font>
    <font>
      <b/>
      <sz val="14"/>
      <color theme="0"/>
      <name val="Meiryo UI"/>
      <family val="3"/>
      <charset val="128"/>
    </font>
    <font>
      <b/>
      <sz val="10"/>
      <color theme="0"/>
      <name val="Meiryo UI"/>
      <family val="3"/>
      <charset val="128"/>
    </font>
    <font>
      <b/>
      <sz val="11"/>
      <color theme="0"/>
      <name val="Meiryo UI"/>
      <family val="3"/>
      <charset val="128"/>
    </font>
    <font>
      <b/>
      <sz val="14"/>
      <name val="Meiryo UI"/>
      <family val="3"/>
      <charset val="128"/>
    </font>
    <font>
      <b/>
      <sz val="10"/>
      <name val="Meiryo UI"/>
      <family val="3"/>
      <charset val="128"/>
    </font>
    <font>
      <sz val="11"/>
      <color theme="4"/>
      <name val="Meiryo UI"/>
      <family val="3"/>
      <charset val="128"/>
    </font>
    <font>
      <b/>
      <sz val="10"/>
      <color theme="4"/>
      <name val="ＭＳ ゴシック"/>
      <family val="3"/>
      <charset val="128"/>
    </font>
    <font>
      <b/>
      <sz val="10"/>
      <name val="Corbel"/>
      <family val="2"/>
    </font>
    <font>
      <b/>
      <sz val="12"/>
      <name val="ＭＳ Ｐゴシック"/>
      <family val="3"/>
      <charset val="128"/>
    </font>
    <font>
      <b/>
      <sz val="14"/>
      <name val="ＭＳ Ｐゴシック"/>
      <family val="3"/>
      <charset val="128"/>
    </font>
    <font>
      <sz val="18"/>
      <color theme="4"/>
      <name val="Meiryo UI"/>
      <family val="3"/>
      <charset val="128"/>
    </font>
    <font>
      <sz val="18"/>
      <color rgb="FFF49914"/>
      <name val="Meiryo UI"/>
      <family val="3"/>
      <charset val="128"/>
    </font>
    <font>
      <sz val="18"/>
      <color rgb="FFFFC000"/>
      <name val="Meiryo UI"/>
      <family val="3"/>
      <charset val="128"/>
    </font>
    <font>
      <sz val="10"/>
      <color rgb="FFFFC000"/>
      <name val="ＭＳ Ｐゴシック"/>
      <family val="3"/>
      <charset val="128"/>
    </font>
    <font>
      <b/>
      <sz val="10"/>
      <color rgb="FFFFC000"/>
      <name val="ＭＳ Ｐゴシック"/>
      <family val="3"/>
      <charset val="128"/>
    </font>
    <font>
      <sz val="18"/>
      <name val="ＭＳ Ｐゴシック"/>
      <family val="3"/>
      <charset val="128"/>
    </font>
    <font>
      <b/>
      <sz val="16"/>
      <color rgb="FFF49914"/>
      <name val="Meiryo UI"/>
      <family val="3"/>
      <charset val="128"/>
    </font>
    <font>
      <sz val="16"/>
      <color theme="4"/>
      <name val="Meiryo UI"/>
      <family val="3"/>
      <charset val="128"/>
    </font>
    <font>
      <b/>
      <sz val="20"/>
      <color rgb="FFF49914"/>
      <name val="ＭＳ Ｐゴシック"/>
      <family val="3"/>
      <charset val="128"/>
    </font>
    <font>
      <sz val="16"/>
      <name val="ＭＳ Ｐゴシック"/>
      <family val="3"/>
      <charset val="128"/>
    </font>
    <font>
      <b/>
      <sz val="14"/>
      <color rgb="FFF49914"/>
      <name val="ＭＳ Ｐゴシック"/>
      <family val="3"/>
      <charset val="128"/>
    </font>
    <font>
      <sz val="14"/>
      <color rgb="FFF49914"/>
      <name val="Corbel"/>
      <family val="2"/>
    </font>
    <font>
      <sz val="14"/>
      <color rgb="FFF49914"/>
      <name val="ＭＳ Ｐゴシック"/>
      <family val="3"/>
      <charset val="128"/>
    </font>
    <font>
      <sz val="20"/>
      <color rgb="FFF49914"/>
      <name val="ＭＳ Ｐゴシック"/>
      <family val="3"/>
      <charset val="128"/>
    </font>
    <font>
      <b/>
      <sz val="12"/>
      <color rgb="FF002060"/>
      <name val="ＭＳ Ｐゴシック"/>
      <family val="3"/>
      <charset val="128"/>
    </font>
    <font>
      <sz val="12"/>
      <color rgb="FF002060"/>
      <name val="ＭＳ Ｐゴシック"/>
      <family val="3"/>
      <charset val="128"/>
    </font>
    <font>
      <sz val="14"/>
      <name val="ＭＳ Ｐゴシック"/>
      <family val="3"/>
      <charset val="128"/>
    </font>
    <font>
      <sz val="14"/>
      <color rgb="FF002060"/>
      <name val="ＭＳ Ｐゴシック"/>
      <family val="3"/>
      <charset val="128"/>
    </font>
    <font>
      <b/>
      <sz val="16"/>
      <name val="Meiryo UI"/>
      <family val="3"/>
      <charset val="128"/>
    </font>
    <font>
      <b/>
      <sz val="12"/>
      <name val="Meiryo UI"/>
      <family val="3"/>
      <charset val="128"/>
    </font>
    <font>
      <sz val="18"/>
      <color rgb="FFC00000"/>
      <name val="Meiryo UI"/>
      <family val="3"/>
      <charset val="128"/>
    </font>
    <font>
      <sz val="10"/>
      <color rgb="FF002060"/>
      <name val="Meiryo UI"/>
      <family val="3"/>
      <charset val="128"/>
    </font>
    <font>
      <sz val="12"/>
      <color theme="0"/>
      <name val="ＭＳ Ｐゴシック"/>
      <family val="3"/>
      <charset val="128"/>
    </font>
    <font>
      <sz val="10"/>
      <color theme="0"/>
      <name val="Meiryo UI"/>
      <family val="3"/>
      <charset val="128"/>
    </font>
    <font>
      <b/>
      <sz val="11"/>
      <color theme="0"/>
      <name val="ＭＳ Ｐゴシック"/>
      <family val="3"/>
      <charset val="128"/>
    </font>
    <font>
      <sz val="10"/>
      <color theme="0"/>
      <name val="ＭＳ Ｐゴシック"/>
      <family val="3"/>
      <charset val="128"/>
    </font>
    <font>
      <sz val="11"/>
      <color theme="0"/>
      <name val="ＭＳ Ｐゴシック"/>
      <family val="3"/>
      <charset val="128"/>
    </font>
    <font>
      <sz val="10"/>
      <color theme="0"/>
      <name val="ＭＳ ゴシック"/>
      <family val="2"/>
      <charset val="128"/>
    </font>
    <font>
      <b/>
      <sz val="12"/>
      <name val="ＭＳ ゴシック"/>
      <family val="2"/>
      <charset val="128"/>
    </font>
    <font>
      <sz val="48"/>
      <color theme="4"/>
      <name val="ＭＳ ゴシック"/>
      <family val="2"/>
      <charset val="128"/>
    </font>
    <font>
      <sz val="20"/>
      <color theme="4"/>
      <name val="ＭＳ ゴシック"/>
      <family val="2"/>
      <charset val="128"/>
    </font>
  </fonts>
  <fills count="17">
    <fill>
      <patternFill patternType="none"/>
    </fill>
    <fill>
      <patternFill patternType="gray125"/>
    </fill>
    <fill>
      <patternFill patternType="solid">
        <fgColor rgb="FFF49914"/>
        <bgColor indexed="64"/>
      </patternFill>
    </fill>
    <fill>
      <patternFill patternType="solid">
        <fgColor rgb="FFCB6628"/>
        <bgColor indexed="64"/>
      </patternFill>
    </fill>
    <fill>
      <patternFill patternType="solid">
        <fgColor rgb="FFFFFF9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
      <patternFill patternType="solid">
        <fgColor rgb="FF002060"/>
        <bgColor indexed="64"/>
      </patternFill>
    </fill>
    <fill>
      <patternFill patternType="solid">
        <fgColor rgb="FF92D050"/>
        <bgColor indexed="64"/>
      </patternFill>
    </fill>
    <fill>
      <patternFill patternType="solid">
        <fgColor theme="4"/>
        <bgColor indexed="64"/>
      </patternFill>
    </fill>
    <fill>
      <patternFill patternType="solid">
        <fgColor theme="0" tint="-0.14999847407452621"/>
        <bgColor indexed="64"/>
      </patternFill>
    </fill>
    <fill>
      <patternFill patternType="solid">
        <fgColor rgb="FFEFDA18"/>
        <bgColor indexed="64"/>
      </patternFill>
    </fill>
  </fills>
  <borders count="106">
    <border>
      <left/>
      <right/>
      <top/>
      <bottom/>
      <diagonal/>
    </border>
    <border>
      <left style="thin">
        <color rgb="FFF49914"/>
      </left>
      <right style="thin">
        <color rgb="FFF49914"/>
      </right>
      <top style="thin">
        <color rgb="FFF49914"/>
      </top>
      <bottom style="dotted">
        <color rgb="FFF4991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1"/>
      </bottom>
      <diagonal/>
    </border>
    <border>
      <left style="thin">
        <color theme="4"/>
      </left>
      <right style="thin">
        <color theme="4"/>
      </right>
      <top style="thin">
        <color theme="4"/>
      </top>
      <bottom style="thin">
        <color theme="4"/>
      </bottom>
      <diagonal/>
    </border>
    <border>
      <left style="medium">
        <color theme="4"/>
      </left>
      <right style="thin">
        <color theme="4"/>
      </right>
      <top style="medium">
        <color theme="4"/>
      </top>
      <bottom style="thin">
        <color theme="4"/>
      </bottom>
      <diagonal/>
    </border>
    <border>
      <left style="thin">
        <color theme="4"/>
      </left>
      <right style="thin">
        <color theme="4"/>
      </right>
      <top style="medium">
        <color theme="4"/>
      </top>
      <bottom style="thin">
        <color theme="4"/>
      </bottom>
      <diagonal/>
    </border>
    <border>
      <left style="thin">
        <color theme="4"/>
      </left>
      <right style="medium">
        <color theme="4"/>
      </right>
      <top style="medium">
        <color theme="4"/>
      </top>
      <bottom style="thin">
        <color theme="4"/>
      </bottom>
      <diagonal/>
    </border>
    <border>
      <left style="medium">
        <color theme="4"/>
      </left>
      <right style="thin">
        <color theme="4"/>
      </right>
      <top style="thin">
        <color theme="4"/>
      </top>
      <bottom style="thin">
        <color theme="4"/>
      </bottom>
      <diagonal/>
    </border>
    <border>
      <left style="thin">
        <color theme="4"/>
      </left>
      <right style="medium">
        <color theme="4"/>
      </right>
      <top style="thin">
        <color theme="4"/>
      </top>
      <bottom style="thin">
        <color theme="4"/>
      </bottom>
      <diagonal/>
    </border>
    <border>
      <left style="medium">
        <color theme="4"/>
      </left>
      <right style="thin">
        <color theme="4"/>
      </right>
      <top style="thin">
        <color theme="4"/>
      </top>
      <bottom style="medium">
        <color theme="4"/>
      </bottom>
      <diagonal/>
    </border>
    <border>
      <left style="thin">
        <color theme="4"/>
      </left>
      <right style="thin">
        <color theme="4"/>
      </right>
      <top style="thin">
        <color theme="4"/>
      </top>
      <bottom style="medium">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F49914"/>
      </left>
      <right style="medium">
        <color indexed="64"/>
      </right>
      <top style="dotted">
        <color rgb="FFF49914"/>
      </top>
      <bottom style="dotted">
        <color rgb="FFF49914"/>
      </bottom>
      <diagonal/>
    </border>
    <border>
      <left style="medium">
        <color indexed="64"/>
      </left>
      <right/>
      <top/>
      <bottom/>
      <diagonal/>
    </border>
    <border>
      <left/>
      <right style="medium">
        <color indexed="64"/>
      </right>
      <top/>
      <bottom/>
      <diagonal/>
    </border>
    <border>
      <left style="thin">
        <color rgb="FFF49914"/>
      </left>
      <right style="medium">
        <color indexed="64"/>
      </right>
      <top style="dotted">
        <color rgb="FFF49914"/>
      </top>
      <bottom style="medium">
        <color indexed="64"/>
      </bottom>
      <diagonal/>
    </border>
    <border>
      <left style="thin">
        <color rgb="FFF49914"/>
      </left>
      <right style="medium">
        <color indexed="64"/>
      </right>
      <top/>
      <bottom style="dotted">
        <color rgb="FFF4991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top/>
      <bottom style="thin">
        <color indexed="64"/>
      </bottom>
      <diagonal/>
    </border>
    <border>
      <left style="thin">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thin">
        <color auto="1"/>
      </right>
      <top style="medium">
        <color auto="1"/>
      </top>
      <bottom style="dashed">
        <color auto="1"/>
      </bottom>
      <diagonal/>
    </border>
    <border>
      <left style="thin">
        <color auto="1"/>
      </left>
      <right style="thin">
        <color auto="1"/>
      </right>
      <top style="medium">
        <color auto="1"/>
      </top>
      <bottom style="dashed">
        <color auto="1"/>
      </bottom>
      <diagonal/>
    </border>
    <border>
      <left style="thin">
        <color auto="1"/>
      </left>
      <right style="medium">
        <color auto="1"/>
      </right>
      <top style="medium">
        <color auto="1"/>
      </top>
      <bottom style="dashed">
        <color auto="1"/>
      </bottom>
      <diagonal/>
    </border>
    <border>
      <left style="thin">
        <color auto="1"/>
      </left>
      <right style="medium">
        <color auto="1"/>
      </right>
      <top style="dashed">
        <color auto="1"/>
      </top>
      <bottom style="dashed">
        <color auto="1"/>
      </bottom>
      <diagonal/>
    </border>
    <border>
      <left style="medium">
        <color auto="1"/>
      </left>
      <right style="thin">
        <color auto="1"/>
      </right>
      <top style="dashed">
        <color auto="1"/>
      </top>
      <bottom style="medium">
        <color auto="1"/>
      </bottom>
      <diagonal/>
    </border>
    <border>
      <left style="thin">
        <color auto="1"/>
      </left>
      <right style="thin">
        <color auto="1"/>
      </right>
      <top style="dashed">
        <color auto="1"/>
      </top>
      <bottom style="medium">
        <color auto="1"/>
      </bottom>
      <diagonal/>
    </border>
    <border>
      <left style="thin">
        <color auto="1"/>
      </left>
      <right style="medium">
        <color auto="1"/>
      </right>
      <top style="dashed">
        <color auto="1"/>
      </top>
      <bottom style="medium">
        <color auto="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auto="1"/>
      </left>
      <right style="medium">
        <color auto="1"/>
      </right>
      <top/>
      <bottom style="dashed">
        <color auto="1"/>
      </bottom>
      <diagonal/>
    </border>
    <border>
      <left/>
      <right/>
      <top/>
      <bottom style="thin">
        <color indexed="64"/>
      </bottom>
      <diagonal/>
    </border>
    <border>
      <left style="thin">
        <color indexed="64"/>
      </left>
      <right/>
      <top style="thin">
        <color indexed="64"/>
      </top>
      <bottom style="medium">
        <color indexed="64"/>
      </bottom>
      <diagonal/>
    </border>
    <border>
      <left style="thin">
        <color auto="1"/>
      </left>
      <right/>
      <top style="medium">
        <color indexed="64"/>
      </top>
      <bottom style="dashed">
        <color auto="1"/>
      </bottom>
      <diagonal/>
    </border>
    <border>
      <left/>
      <right/>
      <top style="medium">
        <color indexed="64"/>
      </top>
      <bottom style="dashed">
        <color auto="1"/>
      </bottom>
      <diagonal/>
    </border>
    <border>
      <left/>
      <right style="medium">
        <color auto="1"/>
      </right>
      <top style="medium">
        <color indexed="64"/>
      </top>
      <bottom style="dashed">
        <color auto="1"/>
      </bottom>
      <diagonal/>
    </border>
    <border>
      <left/>
      <right/>
      <top style="dashed">
        <color auto="1"/>
      </top>
      <bottom style="dashed">
        <color auto="1"/>
      </bottom>
      <diagonal/>
    </border>
    <border>
      <left/>
      <right style="medium">
        <color auto="1"/>
      </right>
      <top style="dashed">
        <color auto="1"/>
      </top>
      <bottom style="dashed">
        <color auto="1"/>
      </bottom>
      <diagonal/>
    </border>
    <border>
      <left/>
      <right/>
      <top style="dashed">
        <color auto="1"/>
      </top>
      <bottom style="thin">
        <color auto="1"/>
      </bottom>
      <diagonal/>
    </border>
    <border>
      <left/>
      <right style="medium">
        <color auto="1"/>
      </right>
      <top style="dashed">
        <color auto="1"/>
      </top>
      <bottom style="thin">
        <color auto="1"/>
      </bottom>
      <diagonal/>
    </border>
    <border>
      <left style="thin">
        <color auto="1"/>
      </left>
      <right/>
      <top style="dashed">
        <color auto="1"/>
      </top>
      <bottom style="medium">
        <color auto="1"/>
      </bottom>
      <diagonal/>
    </border>
    <border>
      <left/>
      <right/>
      <top style="dashed">
        <color auto="1"/>
      </top>
      <bottom style="medium">
        <color auto="1"/>
      </bottom>
      <diagonal/>
    </border>
    <border>
      <left/>
      <right style="medium">
        <color auto="1"/>
      </right>
      <top style="dashed">
        <color auto="1"/>
      </top>
      <bottom style="medium">
        <color auto="1"/>
      </bottom>
      <diagonal/>
    </border>
    <border>
      <left style="thin">
        <color indexed="64"/>
      </left>
      <right style="thin">
        <color indexed="64"/>
      </right>
      <top style="dashed">
        <color indexed="64"/>
      </top>
      <bottom/>
      <diagonal/>
    </border>
    <border>
      <left style="thin">
        <color auto="1"/>
      </left>
      <right/>
      <top style="dashed">
        <color auto="1"/>
      </top>
      <bottom/>
      <diagonal/>
    </border>
    <border>
      <left/>
      <right/>
      <top style="dashed">
        <color auto="1"/>
      </top>
      <bottom/>
      <diagonal/>
    </border>
    <border>
      <left/>
      <right style="medium">
        <color auto="1"/>
      </right>
      <top style="dashed">
        <color auto="1"/>
      </top>
      <bottom/>
      <diagonal/>
    </border>
    <border>
      <left/>
      <right style="medium">
        <color indexed="64"/>
      </right>
      <top style="thin">
        <color indexed="64"/>
      </top>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ashed">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style="thin">
        <color indexed="64"/>
      </top>
      <bottom/>
      <diagonal/>
    </border>
    <border>
      <left style="dashed">
        <color indexed="64"/>
      </left>
      <right style="medium">
        <color indexed="64"/>
      </right>
      <top style="thin">
        <color indexed="64"/>
      </top>
      <bottom style="thin">
        <color indexed="64"/>
      </bottom>
      <diagonal/>
    </border>
    <border>
      <left style="dashed">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rgb="FFF49914"/>
      </left>
      <right style="medium">
        <color indexed="64"/>
      </right>
      <top/>
      <bottom/>
      <diagonal/>
    </border>
    <border>
      <left style="thin">
        <color rgb="FFF49914"/>
      </left>
      <right style="medium">
        <color indexed="64"/>
      </right>
      <top style="medium">
        <color indexed="64"/>
      </top>
      <bottom style="dotted">
        <color rgb="FFF49914"/>
      </bottom>
      <diagonal/>
    </border>
    <border>
      <left/>
      <right style="thin">
        <color rgb="FFF49914"/>
      </right>
      <top/>
      <bottom style="dotted">
        <color rgb="FFF49914"/>
      </bottom>
      <diagonal/>
    </border>
    <border>
      <left/>
      <right style="thin">
        <color rgb="FFF49914"/>
      </right>
      <top style="dotted">
        <color rgb="FFF49914"/>
      </top>
      <bottom style="dotted">
        <color rgb="FFF49914"/>
      </bottom>
      <diagonal/>
    </border>
    <border>
      <left style="thin">
        <color rgb="FFF49914"/>
      </left>
      <right style="medium">
        <color indexed="64"/>
      </right>
      <top style="dotted">
        <color rgb="FFF49914"/>
      </top>
      <bottom/>
      <diagonal/>
    </border>
    <border>
      <left style="thin">
        <color auto="1"/>
      </left>
      <right style="medium">
        <color indexed="64"/>
      </right>
      <top style="dotted">
        <color rgb="FFF49914"/>
      </top>
      <bottom style="medium">
        <color indexed="64"/>
      </bottom>
      <diagonal/>
    </border>
  </borders>
  <cellStyleXfs count="13">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4" fillId="2" borderId="0">
      <alignment horizontal="left" vertical="center" indent="1"/>
    </xf>
    <xf numFmtId="0" fontId="5" fillId="0" borderId="1" applyNumberFormat="0">
      <alignment horizontal="left" vertical="center" indent="1"/>
    </xf>
    <xf numFmtId="6" fontId="12" fillId="0" borderId="0" applyFont="0" applyFill="0" applyBorder="0" applyAlignment="0" applyProtection="0">
      <alignment vertical="center"/>
    </xf>
    <xf numFmtId="0" fontId="13" fillId="0" borderId="0"/>
    <xf numFmtId="6" fontId="13" fillId="0" borderId="0" applyFont="0" applyFill="0" applyBorder="0" applyAlignment="0" applyProtection="0"/>
    <xf numFmtId="9" fontId="13" fillId="0" borderId="0" applyFont="0" applyFill="0" applyBorder="0" applyAlignment="0" applyProtection="0"/>
    <xf numFmtId="38" fontId="13" fillId="0" borderId="0" applyFont="0" applyFill="0" applyBorder="0" applyAlignment="0" applyProtection="0"/>
    <xf numFmtId="38" fontId="12" fillId="0" borderId="0" applyFont="0" applyFill="0" applyBorder="0" applyAlignment="0" applyProtection="0">
      <alignment vertical="center"/>
    </xf>
    <xf numFmtId="0" fontId="25" fillId="0" borderId="0" applyNumberFormat="0" applyFill="0" applyBorder="0" applyAlignment="0" applyProtection="0"/>
  </cellStyleXfs>
  <cellXfs count="551">
    <xf numFmtId="0" fontId="0" fillId="0" borderId="0" xfId="0"/>
    <xf numFmtId="0" fontId="7" fillId="3" borderId="0" xfId="0" applyFont="1" applyFill="1"/>
    <xf numFmtId="0" fontId="7" fillId="0" borderId="0" xfId="0" applyFont="1"/>
    <xf numFmtId="0" fontId="7" fillId="0" borderId="0" xfId="0" applyFont="1" applyFill="1"/>
    <xf numFmtId="6" fontId="14" fillId="5" borderId="17" xfId="8" applyFont="1" applyFill="1" applyBorder="1" applyProtection="1">
      <protection locked="0"/>
    </xf>
    <xf numFmtId="10" fontId="14" fillId="5" borderId="17" xfId="1" applyNumberFormat="1" applyFont="1" applyFill="1" applyBorder="1" applyProtection="1">
      <protection locked="0"/>
    </xf>
    <xf numFmtId="0" fontId="14" fillId="5" borderId="17" xfId="8" applyNumberFormat="1" applyFont="1" applyFill="1" applyBorder="1" applyProtection="1">
      <protection locked="0"/>
    </xf>
    <xf numFmtId="0" fontId="10" fillId="5" borderId="18" xfId="6" applyNumberFormat="1" applyFont="1" applyFill="1" applyBorder="1" applyAlignment="1" applyProtection="1">
      <alignment horizontal="right" vertical="center" indent="1"/>
      <protection locked="0"/>
    </xf>
    <xf numFmtId="38" fontId="10" fillId="5" borderId="18" xfId="11" applyFont="1" applyFill="1" applyBorder="1" applyAlignment="1" applyProtection="1">
      <alignment horizontal="right" vertical="center" indent="1"/>
      <protection locked="0"/>
    </xf>
    <xf numFmtId="6" fontId="10" fillId="5" borderId="18" xfId="6" applyFont="1" applyFill="1" applyBorder="1" applyAlignment="1" applyProtection="1">
      <alignment horizontal="right" vertical="center" indent="1"/>
      <protection locked="0"/>
    </xf>
    <xf numFmtId="10" fontId="10" fillId="5" borderId="18" xfId="1" applyNumberFormat="1" applyFont="1" applyFill="1" applyBorder="1" applyAlignment="1" applyProtection="1">
      <alignment horizontal="right" vertical="center" indent="1"/>
      <protection locked="0"/>
    </xf>
    <xf numFmtId="0" fontId="33" fillId="0" borderId="0" xfId="0" applyFont="1"/>
    <xf numFmtId="38" fontId="33" fillId="0" borderId="0" xfId="11" applyFont="1" applyAlignment="1"/>
    <xf numFmtId="38" fontId="33" fillId="0" borderId="0" xfId="0" applyNumberFormat="1" applyFont="1"/>
    <xf numFmtId="0" fontId="33" fillId="0" borderId="2" xfId="0" applyFont="1" applyBorder="1"/>
    <xf numFmtId="55" fontId="33" fillId="0" borderId="2" xfId="0" applyNumberFormat="1" applyFont="1" applyBorder="1"/>
    <xf numFmtId="6" fontId="33" fillId="0" borderId="2" xfId="8" applyFont="1" applyBorder="1"/>
    <xf numFmtId="6" fontId="33" fillId="0" borderId="2" xfId="0" applyNumberFormat="1" applyFont="1" applyBorder="1"/>
    <xf numFmtId="0" fontId="33" fillId="0" borderId="16" xfId="0" applyFont="1" applyBorder="1"/>
    <xf numFmtId="6" fontId="33" fillId="0" borderId="17" xfId="0" applyNumberFormat="1" applyFont="1" applyBorder="1"/>
    <xf numFmtId="0" fontId="33" fillId="0" borderId="26" xfId="0" applyFont="1" applyBorder="1"/>
    <xf numFmtId="0" fontId="33" fillId="0" borderId="27" xfId="0" applyFont="1" applyBorder="1"/>
    <xf numFmtId="6" fontId="33" fillId="0" borderId="27" xfId="8" applyFont="1" applyBorder="1"/>
    <xf numFmtId="6" fontId="33" fillId="0" borderId="27" xfId="0" applyNumberFormat="1" applyFont="1" applyBorder="1"/>
    <xf numFmtId="6" fontId="33" fillId="0" borderId="28" xfId="0" applyNumberFormat="1" applyFont="1" applyBorder="1"/>
    <xf numFmtId="0" fontId="33" fillId="11" borderId="23" xfId="0" applyFont="1" applyFill="1" applyBorder="1"/>
    <xf numFmtId="0" fontId="33" fillId="11" borderId="24" xfId="0" applyFont="1" applyFill="1" applyBorder="1"/>
    <xf numFmtId="0" fontId="33" fillId="11" borderId="25" xfId="0" applyFont="1" applyFill="1" applyBorder="1"/>
    <xf numFmtId="6" fontId="33" fillId="10" borderId="2" xfId="8" applyFont="1" applyFill="1" applyBorder="1"/>
    <xf numFmtId="6" fontId="10" fillId="0" borderId="18" xfId="6" applyFont="1" applyFill="1" applyBorder="1" applyAlignment="1" applyProtection="1">
      <alignment horizontal="right" vertical="center" indent="1"/>
      <protection locked="0"/>
    </xf>
    <xf numFmtId="0" fontId="44" fillId="0" borderId="0" xfId="0" applyFont="1"/>
    <xf numFmtId="0" fontId="0" fillId="0" borderId="0" xfId="0" applyAlignment="1">
      <alignment wrapText="1"/>
    </xf>
    <xf numFmtId="6" fontId="14" fillId="5" borderId="56" xfId="8" applyFont="1" applyFill="1" applyBorder="1" applyProtection="1">
      <protection locked="0"/>
    </xf>
    <xf numFmtId="6" fontId="14" fillId="5" borderId="59" xfId="8" applyFont="1" applyFill="1" applyBorder="1" applyProtection="1">
      <protection locked="0"/>
    </xf>
    <xf numFmtId="10" fontId="14" fillId="5" borderId="59" xfId="1" applyNumberFormat="1" applyFont="1" applyFill="1" applyBorder="1" applyProtection="1">
      <protection locked="0"/>
    </xf>
    <xf numFmtId="0" fontId="14" fillId="5" borderId="59" xfId="8" applyNumberFormat="1" applyFont="1" applyFill="1" applyBorder="1" applyProtection="1">
      <protection locked="0"/>
    </xf>
    <xf numFmtId="0" fontId="10" fillId="5" borderId="59" xfId="6" applyNumberFormat="1" applyFont="1" applyFill="1" applyBorder="1" applyAlignment="1" applyProtection="1">
      <alignment horizontal="right" vertical="center" indent="1"/>
      <protection locked="0"/>
    </xf>
    <xf numFmtId="38" fontId="10" fillId="0" borderId="59" xfId="11" applyFont="1" applyFill="1" applyBorder="1" applyAlignment="1" applyProtection="1">
      <alignment horizontal="right" vertical="center" indent="1"/>
      <protection locked="0"/>
    </xf>
    <xf numFmtId="6" fontId="10" fillId="0" borderId="59" xfId="6" applyFont="1" applyFill="1" applyBorder="1" applyAlignment="1" applyProtection="1">
      <alignment horizontal="right" vertical="center" indent="1"/>
      <protection locked="0"/>
    </xf>
    <xf numFmtId="6" fontId="10" fillId="5" borderId="59" xfId="6" applyFont="1" applyFill="1" applyBorder="1" applyAlignment="1" applyProtection="1">
      <alignment horizontal="right" vertical="center" indent="1"/>
      <protection locked="0"/>
    </xf>
    <xf numFmtId="10" fontId="17" fillId="5" borderId="47" xfId="1" applyNumberFormat="1" applyFont="1" applyFill="1" applyBorder="1" applyAlignment="1" applyProtection="1">
      <alignment horizontal="right" vertical="center" indent="1"/>
      <protection locked="0"/>
    </xf>
    <xf numFmtId="6" fontId="14" fillId="5" borderId="47" xfId="8" applyFont="1" applyFill="1" applyBorder="1" applyProtection="1">
      <protection locked="0"/>
    </xf>
    <xf numFmtId="10" fontId="14" fillId="5" borderId="47" xfId="1" applyNumberFormat="1" applyFont="1" applyFill="1" applyBorder="1" applyProtection="1">
      <protection locked="0"/>
    </xf>
    <xf numFmtId="0" fontId="14" fillId="5" borderId="47" xfId="8" applyNumberFormat="1" applyFont="1" applyFill="1" applyBorder="1" applyProtection="1">
      <protection locked="0"/>
    </xf>
    <xf numFmtId="6" fontId="14" fillId="6" borderId="47" xfId="8" applyFont="1" applyFill="1" applyBorder="1" applyProtection="1">
      <protection locked="0"/>
    </xf>
    <xf numFmtId="6" fontId="14" fillId="0" borderId="47" xfId="8" applyFont="1" applyFill="1" applyBorder="1" applyAlignment="1" applyProtection="1"/>
    <xf numFmtId="10" fontId="17" fillId="5" borderId="67" xfId="1" applyNumberFormat="1" applyFont="1" applyFill="1" applyBorder="1" applyAlignment="1" applyProtection="1">
      <alignment horizontal="right" vertical="center" indent="1"/>
      <protection locked="0"/>
    </xf>
    <xf numFmtId="6" fontId="14" fillId="5" borderId="57" xfId="8" applyFont="1" applyFill="1" applyBorder="1" applyProtection="1">
      <protection locked="0"/>
    </xf>
    <xf numFmtId="6" fontId="14" fillId="5" borderId="60" xfId="8" applyFont="1" applyFill="1" applyBorder="1" applyProtection="1">
      <protection locked="0"/>
    </xf>
    <xf numFmtId="10" fontId="14" fillId="5" borderId="60" xfId="1" applyNumberFormat="1" applyFont="1" applyFill="1" applyBorder="1" applyProtection="1">
      <protection locked="0"/>
    </xf>
    <xf numFmtId="0" fontId="14" fillId="5" borderId="60" xfId="8" applyNumberFormat="1" applyFont="1" applyFill="1" applyBorder="1" applyProtection="1">
      <protection locked="0"/>
    </xf>
    <xf numFmtId="0" fontId="10" fillId="5" borderId="60" xfId="6" applyNumberFormat="1" applyFont="1" applyFill="1" applyBorder="1" applyAlignment="1" applyProtection="1">
      <alignment horizontal="right" vertical="center" indent="1"/>
      <protection locked="0"/>
    </xf>
    <xf numFmtId="38" fontId="10" fillId="0" borderId="60" xfId="11" applyFont="1" applyFill="1" applyBorder="1" applyAlignment="1" applyProtection="1">
      <alignment horizontal="right" vertical="center" indent="1"/>
      <protection locked="0"/>
    </xf>
    <xf numFmtId="6" fontId="10" fillId="0" borderId="60" xfId="6" applyFont="1" applyFill="1" applyBorder="1" applyAlignment="1" applyProtection="1">
      <alignment horizontal="right" vertical="center" indent="1"/>
      <protection locked="0"/>
    </xf>
    <xf numFmtId="6" fontId="10" fillId="5" borderId="60" xfId="6" applyFont="1" applyFill="1" applyBorder="1" applyAlignment="1" applyProtection="1">
      <alignment horizontal="right" vertical="center" indent="1"/>
      <protection locked="0"/>
    </xf>
    <xf numFmtId="6" fontId="14" fillId="15" borderId="47" xfId="8" applyFont="1" applyFill="1" applyBorder="1" applyProtection="1">
      <protection locked="0"/>
    </xf>
    <xf numFmtId="0" fontId="23" fillId="0" borderId="0" xfId="0" applyFont="1"/>
    <xf numFmtId="0" fontId="55" fillId="0" borderId="0" xfId="0" applyFont="1"/>
    <xf numFmtId="0" fontId="55" fillId="0" borderId="0" xfId="0" applyFont="1" applyAlignment="1">
      <alignment wrapText="1"/>
    </xf>
    <xf numFmtId="0" fontId="70" fillId="0" borderId="0" xfId="7" applyFont="1"/>
    <xf numFmtId="0" fontId="7" fillId="0" borderId="0" xfId="0" applyFont="1" applyFill="1" applyBorder="1" applyProtection="1">
      <protection locked="0"/>
    </xf>
    <xf numFmtId="0" fontId="23" fillId="0" borderId="0" xfId="0" applyFont="1" applyAlignment="1" applyProtection="1">
      <alignment horizontal="left" vertical="center"/>
    </xf>
    <xf numFmtId="0" fontId="8" fillId="0" borderId="0" xfId="0" applyFont="1" applyFill="1" applyAlignment="1" applyProtection="1"/>
    <xf numFmtId="0" fontId="57" fillId="0" borderId="0" xfId="0" applyFont="1" applyFill="1" applyProtection="1"/>
    <xf numFmtId="0" fontId="7" fillId="0" borderId="0" xfId="0" applyFont="1" applyFill="1" applyProtection="1"/>
    <xf numFmtId="0" fontId="7" fillId="0" borderId="0" xfId="0" applyFont="1" applyFill="1" applyAlignment="1" applyProtection="1">
      <alignment horizontal="right"/>
    </xf>
    <xf numFmtId="0" fontId="58" fillId="0" borderId="0" xfId="0" applyFont="1" applyFill="1" applyAlignment="1" applyProtection="1"/>
    <xf numFmtId="0" fontId="7" fillId="0" borderId="0" xfId="0" applyFont="1" applyProtection="1"/>
    <xf numFmtId="0" fontId="18" fillId="0" borderId="0" xfId="0" applyFont="1" applyFill="1" applyProtection="1"/>
    <xf numFmtId="0" fontId="23" fillId="2" borderId="64" xfId="4" applyFont="1" applyBorder="1" applyProtection="1">
      <alignment horizontal="left" vertical="center" indent="1"/>
    </xf>
    <xf numFmtId="0" fontId="50" fillId="14" borderId="65" xfId="4" applyFont="1" applyFill="1" applyBorder="1" applyProtection="1">
      <alignment horizontal="left" vertical="center" indent="1"/>
    </xf>
    <xf numFmtId="0" fontId="50" fillId="14" borderId="65" xfId="4" applyFont="1" applyFill="1" applyBorder="1" applyAlignment="1" applyProtection="1">
      <alignment horizontal="left" vertical="center" indent="1"/>
    </xf>
    <xf numFmtId="0" fontId="51" fillId="14" borderId="65" xfId="0" applyFont="1" applyFill="1" applyBorder="1" applyAlignment="1" applyProtection="1">
      <alignment vertical="center"/>
    </xf>
    <xf numFmtId="0" fontId="50" fillId="14" borderId="66" xfId="0" applyFont="1" applyFill="1" applyBorder="1" applyAlignment="1" applyProtection="1">
      <alignment horizontal="center" vertical="center"/>
    </xf>
    <xf numFmtId="0" fontId="14" fillId="0" borderId="51" xfId="0" applyFont="1" applyBorder="1" applyProtection="1"/>
    <xf numFmtId="6" fontId="38" fillId="0" borderId="47" xfId="8" applyFont="1" applyFill="1" applyBorder="1" applyProtection="1"/>
    <xf numFmtId="0" fontId="7" fillId="0" borderId="47" xfId="0" applyFont="1" applyFill="1" applyBorder="1" applyAlignment="1" applyProtection="1">
      <alignment horizontal="center" vertical="center"/>
    </xf>
    <xf numFmtId="0" fontId="7" fillId="0" borderId="67" xfId="0" applyFont="1" applyFill="1" applyBorder="1" applyProtection="1"/>
    <xf numFmtId="6" fontId="14" fillId="0" borderId="47" xfId="8" applyFont="1" applyBorder="1" applyProtection="1"/>
    <xf numFmtId="10" fontId="38" fillId="0" borderId="47" xfId="1" applyNumberFormat="1" applyFont="1" applyFill="1" applyBorder="1" applyProtection="1"/>
    <xf numFmtId="0" fontId="9" fillId="0" borderId="47" xfId="0" applyFont="1" applyFill="1" applyBorder="1" applyAlignment="1" applyProtection="1">
      <alignment horizontal="center" vertical="center"/>
    </xf>
    <xf numFmtId="0" fontId="38" fillId="0" borderId="47" xfId="8" applyNumberFormat="1" applyFont="1" applyFill="1" applyBorder="1" applyProtection="1"/>
    <xf numFmtId="6" fontId="10" fillId="0" borderId="0" xfId="6" applyFont="1" applyBorder="1" applyAlignment="1" applyProtection="1">
      <alignment horizontal="left" vertical="center" indent="1"/>
    </xf>
    <xf numFmtId="0" fontId="14" fillId="0" borderId="68" xfId="0" applyFont="1" applyBorder="1" applyProtection="1"/>
    <xf numFmtId="6" fontId="14" fillId="0" borderId="69" xfId="8" applyFont="1" applyFill="1" applyBorder="1" applyProtection="1"/>
    <xf numFmtId="6" fontId="38" fillId="0" borderId="69" xfId="8" applyFont="1" applyFill="1" applyBorder="1" applyProtection="1"/>
    <xf numFmtId="0" fontId="7" fillId="0" borderId="69" xfId="0" applyFont="1" applyFill="1" applyBorder="1" applyAlignment="1" applyProtection="1">
      <alignment horizontal="center" vertical="center"/>
    </xf>
    <xf numFmtId="0" fontId="10" fillId="0" borderId="70" xfId="5" applyFont="1" applyBorder="1" applyProtection="1">
      <alignment horizontal="left" vertical="center" indent="1"/>
    </xf>
    <xf numFmtId="0" fontId="14" fillId="0" borderId="0" xfId="0" applyFont="1" applyBorder="1" applyProtection="1"/>
    <xf numFmtId="10" fontId="14" fillId="0" borderId="0" xfId="1" applyNumberFormat="1" applyFont="1" applyBorder="1" applyAlignment="1" applyProtection="1"/>
    <xf numFmtId="0" fontId="23" fillId="2" borderId="3" xfId="4" applyFont="1" applyBorder="1" applyProtection="1">
      <alignment horizontal="left" vertical="center" indent="1"/>
    </xf>
    <xf numFmtId="0" fontId="50" fillId="14" borderId="71" xfId="4" applyFont="1" applyFill="1" applyBorder="1" applyProtection="1">
      <alignment horizontal="left" vertical="center" indent="1"/>
    </xf>
    <xf numFmtId="0" fontId="50" fillId="14" borderId="71" xfId="4" applyFont="1" applyFill="1" applyBorder="1" applyAlignment="1" applyProtection="1">
      <alignment horizontal="left" vertical="center" indent="1"/>
    </xf>
    <xf numFmtId="0" fontId="51" fillId="14" borderId="71" xfId="0" applyFont="1" applyFill="1" applyBorder="1" applyAlignment="1" applyProtection="1">
      <alignment vertical="center"/>
    </xf>
    <xf numFmtId="0" fontId="50" fillId="14" borderId="4" xfId="0" applyFont="1" applyFill="1" applyBorder="1" applyAlignment="1" applyProtection="1">
      <alignment horizontal="center" vertical="center"/>
    </xf>
    <xf numFmtId="0" fontId="7" fillId="0" borderId="0" xfId="0" applyFont="1" applyFill="1" applyBorder="1" applyAlignment="1" applyProtection="1">
      <alignment horizontal="right" vertical="center"/>
    </xf>
    <xf numFmtId="0" fontId="14" fillId="0" borderId="72" xfId="0" applyFont="1" applyBorder="1" applyProtection="1"/>
    <xf numFmtId="6" fontId="14" fillId="0" borderId="73" xfId="8" applyFont="1" applyBorder="1" applyProtection="1"/>
    <xf numFmtId="0" fontId="7" fillId="0" borderId="73" xfId="0" applyFont="1" applyFill="1" applyBorder="1" applyProtection="1"/>
    <xf numFmtId="0" fontId="7" fillId="0" borderId="73" xfId="0" applyFont="1" applyFill="1" applyBorder="1" applyAlignment="1" applyProtection="1">
      <alignment horizontal="center" vertical="center"/>
    </xf>
    <xf numFmtId="0" fontId="7" fillId="0" borderId="74" xfId="0" applyFont="1" applyFill="1" applyBorder="1" applyProtection="1"/>
    <xf numFmtId="0" fontId="7" fillId="0" borderId="47" xfId="0" applyFont="1" applyFill="1" applyBorder="1" applyProtection="1"/>
    <xf numFmtId="0" fontId="14" fillId="0" borderId="51" xfId="0" applyFont="1" applyFill="1" applyBorder="1" applyProtection="1"/>
    <xf numFmtId="6" fontId="14" fillId="0" borderId="47" xfId="8" applyFont="1" applyFill="1" applyBorder="1" applyProtection="1"/>
    <xf numFmtId="10" fontId="14" fillId="0" borderId="47" xfId="8" applyNumberFormat="1" applyFont="1" applyBorder="1" applyProtection="1"/>
    <xf numFmtId="10" fontId="14" fillId="0" borderId="69" xfId="1" applyNumberFormat="1" applyFont="1" applyBorder="1" applyAlignment="1" applyProtection="1"/>
    <xf numFmtId="0" fontId="7" fillId="0" borderId="69" xfId="0" applyFont="1" applyFill="1" applyBorder="1" applyProtection="1"/>
    <xf numFmtId="0" fontId="7" fillId="0" borderId="70" xfId="0" applyFont="1" applyFill="1" applyBorder="1" applyProtection="1"/>
    <xf numFmtId="0" fontId="7" fillId="0" borderId="0" xfId="0" applyFont="1" applyFill="1" applyBorder="1" applyProtection="1"/>
    <xf numFmtId="0" fontId="7" fillId="0" borderId="0" xfId="0" applyFont="1" applyFill="1" applyAlignment="1" applyProtection="1">
      <alignment horizontal="center" vertical="center"/>
    </xf>
    <xf numFmtId="0" fontId="15" fillId="0" borderId="0" xfId="0" applyFont="1" applyFill="1" applyProtection="1"/>
    <xf numFmtId="0" fontId="63" fillId="0" borderId="3" xfId="5" applyFont="1" applyBorder="1" applyProtection="1">
      <alignment horizontal="left" vertical="center" indent="1"/>
    </xf>
    <xf numFmtId="10" fontId="63" fillId="0" borderId="4" xfId="1" applyNumberFormat="1" applyFont="1" applyBorder="1" applyAlignment="1" applyProtection="1">
      <alignment horizontal="right" vertical="center" indent="1"/>
    </xf>
    <xf numFmtId="0" fontId="64" fillId="0" borderId="3" xfId="0" applyFont="1" applyFill="1" applyBorder="1" applyProtection="1"/>
    <xf numFmtId="0" fontId="64" fillId="0" borderId="71" xfId="0" applyFont="1" applyFill="1" applyBorder="1" applyAlignment="1" applyProtection="1">
      <alignment horizontal="center" vertical="center"/>
    </xf>
    <xf numFmtId="0" fontId="64" fillId="0" borderId="4" xfId="0" applyFont="1" applyFill="1" applyBorder="1" applyProtection="1"/>
    <xf numFmtId="0" fontId="9" fillId="0" borderId="0" xfId="0" applyFont="1" applyFill="1" applyBorder="1" applyAlignment="1" applyProtection="1">
      <alignment horizontal="right" vertical="center"/>
    </xf>
    <xf numFmtId="0" fontId="10" fillId="0" borderId="0" xfId="5" applyFont="1" applyBorder="1" applyProtection="1">
      <alignment horizontal="left" vertical="center" indent="1"/>
    </xf>
    <xf numFmtId="0" fontId="47" fillId="12" borderId="0" xfId="4" applyFont="1" applyFill="1" applyBorder="1" applyProtection="1">
      <alignment horizontal="left" vertical="center" indent="1"/>
      <protection locked="0"/>
    </xf>
    <xf numFmtId="0" fontId="7" fillId="0" borderId="60" xfId="0" applyFont="1" applyFill="1" applyBorder="1" applyProtection="1">
      <protection locked="0"/>
    </xf>
    <xf numFmtId="6" fontId="14" fillId="0" borderId="59" xfId="8" applyFont="1" applyBorder="1" applyProtection="1">
      <protection locked="0"/>
    </xf>
    <xf numFmtId="6" fontId="14" fillId="0" borderId="59" xfId="8" applyFont="1" applyFill="1" applyBorder="1" applyProtection="1">
      <protection locked="0"/>
    </xf>
    <xf numFmtId="9" fontId="10" fillId="0" borderId="59" xfId="1" applyFont="1" applyBorder="1" applyAlignment="1" applyProtection="1">
      <alignment horizontal="right" vertical="center" indent="1"/>
      <protection locked="0"/>
    </xf>
    <xf numFmtId="0" fontId="7" fillId="0" borderId="59" xfId="0" applyFont="1" applyFill="1" applyBorder="1" applyProtection="1">
      <protection locked="0"/>
    </xf>
    <xf numFmtId="6" fontId="10" fillId="0" borderId="59" xfId="6" applyFont="1" applyBorder="1" applyAlignment="1" applyProtection="1">
      <alignment horizontal="right" vertical="center" indent="1"/>
      <protection locked="0"/>
    </xf>
    <xf numFmtId="6" fontId="10" fillId="0" borderId="59" xfId="5" applyNumberFormat="1" applyFont="1" applyBorder="1" applyAlignment="1" applyProtection="1">
      <alignment horizontal="right" vertical="center" indent="1"/>
      <protection locked="0"/>
    </xf>
    <xf numFmtId="6" fontId="17" fillId="0" borderId="59" xfId="6" applyFont="1" applyFill="1" applyBorder="1" applyAlignment="1" applyProtection="1">
      <alignment horizontal="right" vertical="center" indent="1"/>
      <protection locked="0"/>
    </xf>
    <xf numFmtId="6" fontId="14" fillId="4" borderId="59" xfId="6" applyFont="1" applyFill="1" applyBorder="1" applyAlignment="1" applyProtection="1">
      <alignment horizontal="right"/>
      <protection locked="0"/>
    </xf>
    <xf numFmtId="6" fontId="14" fillId="0" borderId="59" xfId="8" applyFont="1" applyBorder="1" applyAlignment="1" applyProtection="1">
      <alignment horizontal="right"/>
      <protection locked="0"/>
    </xf>
    <xf numFmtId="10" fontId="14" fillId="11" borderId="59" xfId="8" applyNumberFormat="1" applyFont="1" applyFill="1" applyBorder="1" applyProtection="1">
      <protection locked="0"/>
    </xf>
    <xf numFmtId="10" fontId="14" fillId="11" borderId="59" xfId="1" applyNumberFormat="1" applyFont="1" applyFill="1" applyBorder="1" applyAlignment="1" applyProtection="1">
      <protection locked="0"/>
    </xf>
    <xf numFmtId="10" fontId="14" fillId="0" borderId="59" xfId="1" applyNumberFormat="1" applyFont="1" applyBorder="1" applyAlignment="1" applyProtection="1">
      <protection locked="0"/>
    </xf>
    <xf numFmtId="10" fontId="31" fillId="8" borderId="62" xfId="1" applyNumberFormat="1" applyFont="1" applyFill="1" applyBorder="1" applyAlignment="1" applyProtection="1">
      <protection locked="0"/>
    </xf>
    <xf numFmtId="6" fontId="17" fillId="0" borderId="47" xfId="6" applyFont="1" applyBorder="1" applyAlignment="1" applyProtection="1">
      <alignment horizontal="right" vertical="center" indent="1"/>
      <protection locked="0"/>
    </xf>
    <xf numFmtId="6" fontId="10" fillId="0" borderId="47" xfId="6" applyFont="1" applyBorder="1" applyAlignment="1" applyProtection="1">
      <alignment horizontal="right" vertical="center" indent="1"/>
      <protection locked="0"/>
    </xf>
    <xf numFmtId="10" fontId="30" fillId="8" borderId="47" xfId="1" applyNumberFormat="1" applyFont="1" applyFill="1" applyBorder="1" applyAlignment="1" applyProtection="1">
      <alignment horizontal="right" vertical="center" indent="1"/>
      <protection locked="0"/>
    </xf>
    <xf numFmtId="10" fontId="30" fillId="8" borderId="69" xfId="1" applyNumberFormat="1" applyFont="1" applyFill="1" applyBorder="1" applyAlignment="1" applyProtection="1">
      <alignment horizontal="right" vertical="center" indent="1"/>
      <protection locked="0"/>
    </xf>
    <xf numFmtId="6" fontId="10" fillId="0" borderId="0" xfId="6" applyFont="1" applyBorder="1" applyAlignment="1" applyProtection="1">
      <alignment horizontal="right" vertical="center" indent="1"/>
      <protection locked="0"/>
    </xf>
    <xf numFmtId="6" fontId="30" fillId="8" borderId="47" xfId="6" applyFont="1" applyFill="1" applyBorder="1" applyAlignment="1" applyProtection="1">
      <alignment horizontal="right" vertical="center" indent="1"/>
      <protection locked="0"/>
    </xf>
    <xf numFmtId="6" fontId="14" fillId="0" borderId="47" xfId="6" applyFont="1" applyBorder="1" applyAlignment="1" applyProtection="1">
      <alignment horizontal="right" vertical="center" indent="1"/>
      <protection locked="0"/>
    </xf>
    <xf numFmtId="6" fontId="10" fillId="0" borderId="69" xfId="6" applyFont="1" applyBorder="1" applyAlignment="1" applyProtection="1">
      <alignment horizontal="right" vertical="center" indent="1"/>
      <protection locked="0"/>
    </xf>
    <xf numFmtId="0" fontId="23" fillId="0" borderId="0" xfId="0" applyFont="1" applyFill="1" applyAlignment="1" applyProtection="1"/>
    <xf numFmtId="0" fontId="11" fillId="0" borderId="0" xfId="0" applyFont="1" applyFill="1" applyAlignment="1" applyProtection="1">
      <alignment horizontal="left"/>
    </xf>
    <xf numFmtId="0" fontId="36" fillId="12" borderId="0" xfId="4" applyFont="1" applyFill="1" applyBorder="1" applyProtection="1">
      <alignment horizontal="left" vertical="center" indent="1"/>
    </xf>
    <xf numFmtId="0" fontId="47" fillId="12" borderId="0" xfId="4" applyFont="1" applyFill="1" applyBorder="1" applyProtection="1">
      <alignment horizontal="left" vertical="center" indent="1"/>
    </xf>
    <xf numFmtId="0" fontId="47" fillId="12" borderId="0" xfId="4" applyFont="1" applyFill="1" applyBorder="1" applyAlignment="1" applyProtection="1">
      <alignment horizontal="left" vertical="center" indent="1"/>
    </xf>
    <xf numFmtId="0" fontId="48" fillId="12" borderId="0" xfId="0" applyFont="1" applyFill="1" applyBorder="1" applyAlignment="1" applyProtection="1">
      <alignment vertical="center"/>
    </xf>
    <xf numFmtId="0" fontId="47" fillId="12" borderId="0" xfId="0" applyFont="1" applyFill="1" applyBorder="1" applyAlignment="1" applyProtection="1">
      <alignment horizontal="center" vertical="center"/>
    </xf>
    <xf numFmtId="0" fontId="14" fillId="0" borderId="55" xfId="0" applyFont="1" applyBorder="1" applyProtection="1"/>
    <xf numFmtId="6" fontId="22" fillId="0" borderId="56" xfId="8" applyFont="1" applyFill="1" applyBorder="1" applyAlignment="1" applyProtection="1">
      <alignment horizontal="left"/>
    </xf>
    <xf numFmtId="0" fontId="11" fillId="0" borderId="56" xfId="0" applyFont="1" applyFill="1" applyBorder="1" applyAlignment="1" applyProtection="1">
      <alignment horizontal="center" vertical="center"/>
    </xf>
    <xf numFmtId="0" fontId="7" fillId="0" borderId="57" xfId="0" applyFont="1" applyFill="1" applyBorder="1" applyProtection="1"/>
    <xf numFmtId="0" fontId="14" fillId="0" borderId="58" xfId="0" applyFont="1" applyBorder="1" applyProtection="1"/>
    <xf numFmtId="6" fontId="22" fillId="0" borderId="59" xfId="8" applyFont="1" applyFill="1" applyBorder="1" applyAlignment="1" applyProtection="1">
      <alignment horizontal="left"/>
    </xf>
    <xf numFmtId="0" fontId="11" fillId="0" borderId="59" xfId="0" applyFont="1" applyFill="1" applyBorder="1" applyAlignment="1" applyProtection="1">
      <alignment horizontal="center" vertical="center"/>
    </xf>
    <xf numFmtId="0" fontId="7" fillId="0" borderId="60" xfId="0" applyFont="1" applyFill="1" applyBorder="1" applyProtection="1"/>
    <xf numFmtId="6" fontId="14" fillId="0" borderId="59" xfId="8" applyFont="1" applyBorder="1" applyProtection="1"/>
    <xf numFmtId="6" fontId="38" fillId="0" borderId="59" xfId="8" applyFont="1" applyFill="1" applyBorder="1" applyProtection="1"/>
    <xf numFmtId="10" fontId="22" fillId="0" borderId="59" xfId="1" applyNumberFormat="1" applyFont="1" applyFill="1" applyBorder="1" applyAlignment="1" applyProtection="1">
      <alignment horizontal="left"/>
    </xf>
    <xf numFmtId="0" fontId="22" fillId="0" borderId="59" xfId="8" applyNumberFormat="1" applyFont="1" applyFill="1" applyBorder="1" applyAlignment="1" applyProtection="1">
      <alignment horizontal="left"/>
    </xf>
    <xf numFmtId="6" fontId="14" fillId="0" borderId="59" xfId="8" applyFont="1" applyFill="1" applyBorder="1" applyProtection="1"/>
    <xf numFmtId="0" fontId="10" fillId="0" borderId="58" xfId="5" applyFont="1" applyBorder="1" applyAlignment="1" applyProtection="1">
      <alignment horizontal="left" vertical="center"/>
    </xf>
    <xf numFmtId="0" fontId="11" fillId="0" borderId="59" xfId="0" applyFont="1" applyFill="1" applyBorder="1" applyAlignment="1" applyProtection="1">
      <alignment horizontal="left"/>
    </xf>
    <xf numFmtId="0" fontId="10" fillId="0" borderId="60" xfId="6" applyNumberFormat="1" applyFont="1" applyFill="1" applyBorder="1" applyAlignment="1" applyProtection="1">
      <alignment horizontal="left" vertical="center" indent="1"/>
    </xf>
    <xf numFmtId="9" fontId="10" fillId="0" borderId="59" xfId="1" applyFont="1" applyBorder="1" applyAlignment="1" applyProtection="1">
      <alignment horizontal="right" vertical="center" indent="1"/>
    </xf>
    <xf numFmtId="9" fontId="10" fillId="0" borderId="59" xfId="1" applyFont="1" applyFill="1" applyBorder="1" applyAlignment="1" applyProtection="1">
      <alignment horizontal="left" vertical="center" indent="1"/>
    </xf>
    <xf numFmtId="38" fontId="10" fillId="0" borderId="59" xfId="11" applyFont="1" applyFill="1" applyBorder="1" applyAlignment="1" applyProtection="1">
      <alignment horizontal="right" vertical="center" indent="1"/>
    </xf>
    <xf numFmtId="38" fontId="10" fillId="0" borderId="59" xfId="11" applyFont="1" applyFill="1" applyBorder="1" applyAlignment="1" applyProtection="1">
      <alignment horizontal="left" vertical="center" indent="1"/>
    </xf>
    <xf numFmtId="0" fontId="7" fillId="0" borderId="58" xfId="0" applyFont="1" applyFill="1" applyBorder="1" applyProtection="1"/>
    <xf numFmtId="0" fontId="7" fillId="0" borderId="59" xfId="0" applyFont="1" applyFill="1" applyBorder="1" applyProtection="1"/>
    <xf numFmtId="6" fontId="10" fillId="0" borderId="59" xfId="6" applyFont="1" applyFill="1" applyBorder="1" applyAlignment="1" applyProtection="1">
      <alignment horizontal="right" vertical="center" indent="1"/>
    </xf>
    <xf numFmtId="6" fontId="10" fillId="0" borderId="60" xfId="6" applyFont="1" applyFill="1" applyBorder="1" applyAlignment="1" applyProtection="1">
      <alignment horizontal="left" vertical="center" indent="1"/>
    </xf>
    <xf numFmtId="0" fontId="10" fillId="0" borderId="58" xfId="5" applyFont="1" applyBorder="1" applyAlignment="1" applyProtection="1">
      <alignment vertical="center"/>
    </xf>
    <xf numFmtId="6" fontId="10" fillId="0" borderId="59" xfId="6" applyFont="1" applyFill="1" applyBorder="1" applyAlignment="1" applyProtection="1">
      <alignment horizontal="left" vertical="center" indent="1"/>
    </xf>
    <xf numFmtId="6" fontId="10" fillId="0" borderId="59" xfId="6" applyFont="1" applyBorder="1" applyAlignment="1" applyProtection="1">
      <alignment horizontal="right" vertical="center" indent="1"/>
    </xf>
    <xf numFmtId="0" fontId="10" fillId="0" borderId="58" xfId="5" applyFont="1" applyBorder="1" applyAlignment="1" applyProtection="1">
      <alignment horizontal="center" vertical="center"/>
    </xf>
    <xf numFmtId="0" fontId="10" fillId="0" borderId="58" xfId="5" applyFont="1" applyBorder="1" applyProtection="1">
      <alignment horizontal="left" vertical="center" indent="1"/>
    </xf>
    <xf numFmtId="6" fontId="10" fillId="0" borderId="59" xfId="5" applyNumberFormat="1" applyFont="1" applyBorder="1" applyAlignment="1" applyProtection="1">
      <alignment horizontal="right" vertical="center" indent="1"/>
    </xf>
    <xf numFmtId="0" fontId="36" fillId="12" borderId="58" xfId="4" applyFont="1" applyFill="1" applyBorder="1" applyProtection="1">
      <alignment horizontal="left" vertical="center" indent="1"/>
    </xf>
    <xf numFmtId="0" fontId="48" fillId="12" borderId="0" xfId="0" applyFont="1" applyFill="1" applyBorder="1" applyAlignment="1" applyProtection="1">
      <alignment horizontal="center" vertical="center"/>
    </xf>
    <xf numFmtId="6" fontId="17" fillId="0" borderId="59" xfId="6" applyFont="1" applyFill="1" applyBorder="1" applyAlignment="1" applyProtection="1">
      <alignment horizontal="right" vertical="center" indent="1"/>
    </xf>
    <xf numFmtId="0" fontId="7" fillId="0" borderId="59" xfId="0" applyFont="1" applyFill="1" applyBorder="1" applyAlignment="1" applyProtection="1">
      <alignment horizontal="center" vertical="center"/>
    </xf>
    <xf numFmtId="0" fontId="7" fillId="0" borderId="60" xfId="0" applyFont="1" applyFill="1" applyBorder="1" applyAlignment="1" applyProtection="1">
      <alignment horizontal="left" vertical="center"/>
    </xf>
    <xf numFmtId="0" fontId="14" fillId="0" borderId="58" xfId="0" applyFont="1" applyFill="1" applyBorder="1" applyProtection="1"/>
    <xf numFmtId="6" fontId="14" fillId="4" borderId="59" xfId="6" applyFont="1" applyFill="1" applyBorder="1" applyAlignment="1" applyProtection="1">
      <alignment horizontal="right"/>
    </xf>
    <xf numFmtId="0" fontId="9" fillId="0" borderId="60" xfId="0" applyFont="1" applyFill="1" applyBorder="1" applyAlignment="1" applyProtection="1">
      <alignment horizontal="right" vertical="center"/>
    </xf>
    <xf numFmtId="6" fontId="14" fillId="0" borderId="59" xfId="8" applyFont="1" applyBorder="1" applyAlignment="1" applyProtection="1">
      <alignment horizontal="right"/>
    </xf>
    <xf numFmtId="0" fontId="14" fillId="11" borderId="58" xfId="0" applyFont="1" applyFill="1" applyBorder="1" applyProtection="1"/>
    <xf numFmtId="10" fontId="14" fillId="11" borderId="59" xfId="8" applyNumberFormat="1" applyFont="1" applyFill="1" applyBorder="1" applyProtection="1"/>
    <xf numFmtId="10" fontId="14" fillId="11" borderId="59" xfId="1" applyNumberFormat="1" applyFont="1" applyFill="1" applyBorder="1" applyAlignment="1" applyProtection="1"/>
    <xf numFmtId="10" fontId="14" fillId="0" borderId="59" xfId="1" applyNumberFormat="1" applyFont="1" applyBorder="1" applyAlignment="1" applyProtection="1"/>
    <xf numFmtId="0" fontId="31" fillId="8" borderId="61" xfId="0" applyFont="1" applyFill="1" applyBorder="1" applyProtection="1"/>
    <xf numFmtId="0" fontId="7" fillId="0" borderId="62" xfId="0" applyFont="1" applyFill="1" applyBorder="1" applyProtection="1"/>
    <xf numFmtId="0" fontId="7" fillId="0" borderId="62" xfId="0" applyFont="1" applyFill="1" applyBorder="1" applyAlignment="1" applyProtection="1">
      <alignment horizontal="center" vertical="center"/>
    </xf>
    <xf numFmtId="0" fontId="7" fillId="0" borderId="63" xfId="0" applyFont="1" applyFill="1" applyBorder="1" applyProtection="1"/>
    <xf numFmtId="0" fontId="7" fillId="0" borderId="0" xfId="0" applyFont="1" applyFill="1" applyBorder="1" applyAlignment="1" applyProtection="1">
      <alignment horizontal="center" vertical="center"/>
    </xf>
    <xf numFmtId="0" fontId="45" fillId="10" borderId="64" xfId="0" applyFont="1" applyFill="1" applyBorder="1" applyProtection="1"/>
    <xf numFmtId="0" fontId="47" fillId="10" borderId="0" xfId="4" applyFont="1" applyFill="1" applyBorder="1" applyProtection="1">
      <alignment horizontal="left" vertical="center" indent="1"/>
    </xf>
    <xf numFmtId="0" fontId="47" fillId="10" borderId="0" xfId="4" applyFont="1" applyFill="1" applyBorder="1" applyAlignment="1" applyProtection="1">
      <alignment horizontal="left" vertical="center" indent="1"/>
    </xf>
    <xf numFmtId="0" fontId="48" fillId="10" borderId="0" xfId="0" applyFont="1" applyFill="1" applyBorder="1" applyAlignment="1" applyProtection="1">
      <alignment horizontal="center" vertical="center"/>
    </xf>
    <xf numFmtId="0" fontId="47" fillId="10" borderId="0" xfId="0" applyFont="1" applyFill="1" applyBorder="1" applyAlignment="1" applyProtection="1">
      <alignment horizontal="center" vertical="center"/>
    </xf>
    <xf numFmtId="0" fontId="17" fillId="0" borderId="51" xfId="5" applyFont="1" applyBorder="1" applyProtection="1">
      <alignment horizontal="left" vertical="center" indent="1"/>
    </xf>
    <xf numFmtId="6" fontId="17" fillId="0" borderId="47" xfId="6" applyFont="1" applyBorder="1" applyAlignment="1" applyProtection="1">
      <alignment horizontal="right" vertical="center" indent="1"/>
    </xf>
    <xf numFmtId="6" fontId="20" fillId="0" borderId="67" xfId="8" applyFont="1" applyBorder="1" applyProtection="1"/>
    <xf numFmtId="0" fontId="60" fillId="0" borderId="67" xfId="0" applyFont="1" applyBorder="1" applyProtection="1"/>
    <xf numFmtId="0" fontId="37" fillId="0" borderId="67" xfId="0" applyFont="1" applyFill="1" applyBorder="1" applyProtection="1"/>
    <xf numFmtId="0" fontId="10" fillId="0" borderId="51" xfId="5" applyFont="1" applyBorder="1" applyProtection="1">
      <alignment horizontal="left" vertical="center" indent="1"/>
    </xf>
    <xf numFmtId="6" fontId="10" fillId="0" borderId="47" xfId="6" applyFont="1" applyBorder="1" applyAlignment="1" applyProtection="1">
      <alignment horizontal="right" vertical="center" indent="1"/>
    </xf>
    <xf numFmtId="0" fontId="30" fillId="8" borderId="51" xfId="5" applyFont="1" applyFill="1" applyBorder="1" applyProtection="1">
      <alignment horizontal="left" vertical="center" indent="1"/>
    </xf>
    <xf numFmtId="0" fontId="20" fillId="0" borderId="47" xfId="0" applyFont="1" applyBorder="1" applyProtection="1"/>
    <xf numFmtId="0" fontId="30" fillId="8" borderId="68" xfId="5" applyFont="1" applyFill="1" applyBorder="1" applyProtection="1">
      <alignment horizontal="left" vertical="center" indent="1"/>
    </xf>
    <xf numFmtId="0" fontId="20" fillId="0" borderId="69" xfId="0" applyFont="1" applyBorder="1" applyProtection="1"/>
    <xf numFmtId="6" fontId="61" fillId="0" borderId="70" xfId="8" applyFont="1" applyFill="1" applyBorder="1" applyProtection="1"/>
    <xf numFmtId="6" fontId="10" fillId="0" borderId="0" xfId="6" applyFont="1" applyBorder="1" applyAlignment="1" applyProtection="1">
      <alignment horizontal="right" vertical="center" indent="1"/>
    </xf>
    <xf numFmtId="6" fontId="14" fillId="0" borderId="0" xfId="8" applyFont="1" applyBorder="1" applyProtection="1"/>
    <xf numFmtId="0" fontId="45" fillId="13" borderId="64" xfId="0" applyFont="1" applyFill="1" applyBorder="1" applyProtection="1"/>
    <xf numFmtId="0" fontId="47" fillId="13" borderId="0" xfId="4" applyFont="1" applyFill="1" applyBorder="1" applyProtection="1">
      <alignment horizontal="left" vertical="center" indent="1"/>
    </xf>
    <xf numFmtId="0" fontId="47" fillId="13" borderId="0" xfId="4" applyFont="1" applyFill="1" applyBorder="1" applyAlignment="1" applyProtection="1">
      <alignment horizontal="left" vertical="center" indent="1"/>
    </xf>
    <xf numFmtId="0" fontId="48" fillId="13" borderId="0" xfId="0" applyFont="1" applyFill="1" applyBorder="1" applyAlignment="1" applyProtection="1">
      <alignment horizontal="center" vertical="center"/>
    </xf>
    <xf numFmtId="0" fontId="47" fillId="13" borderId="0" xfId="0" applyFont="1" applyFill="1" applyBorder="1" applyAlignment="1" applyProtection="1">
      <alignment horizontal="center" vertical="center"/>
    </xf>
    <xf numFmtId="0" fontId="40" fillId="0" borderId="51" xfId="5" applyFont="1" applyBorder="1" applyProtection="1">
      <alignment horizontal="left" vertical="center" indent="1"/>
    </xf>
    <xf numFmtId="6" fontId="30" fillId="8" borderId="47" xfId="6" applyFont="1" applyFill="1" applyBorder="1" applyAlignment="1" applyProtection="1">
      <alignment horizontal="right" vertical="center" indent="1"/>
    </xf>
    <xf numFmtId="0" fontId="30" fillId="0" borderId="51" xfId="5" applyFont="1" applyBorder="1" applyProtection="1">
      <alignment horizontal="left" vertical="center" indent="1"/>
    </xf>
    <xf numFmtId="6" fontId="14" fillId="0" borderId="47" xfId="6" applyFont="1" applyBorder="1" applyAlignment="1" applyProtection="1">
      <alignment horizontal="right" vertical="center" indent="1"/>
    </xf>
    <xf numFmtId="0" fontId="39" fillId="0" borderId="51" xfId="5" applyFont="1" applyBorder="1" applyProtection="1">
      <alignment horizontal="left" vertical="center" indent="1"/>
    </xf>
    <xf numFmtId="0" fontId="10" fillId="0" borderId="68" xfId="5" applyFont="1" applyBorder="1" applyProtection="1">
      <alignment horizontal="left" vertical="center" indent="1"/>
    </xf>
    <xf numFmtId="6" fontId="10" fillId="0" borderId="69" xfId="6" applyFont="1" applyBorder="1" applyAlignment="1" applyProtection="1">
      <alignment horizontal="right" vertical="center" indent="1"/>
    </xf>
    <xf numFmtId="0" fontId="59" fillId="0" borderId="0" xfId="0" applyFont="1" applyFill="1" applyAlignment="1" applyProtection="1">
      <alignment horizontal="left"/>
    </xf>
    <xf numFmtId="6" fontId="37" fillId="0" borderId="0" xfId="6" applyFont="1" applyFill="1" applyBorder="1" applyAlignment="1" applyProtection="1">
      <alignment horizontal="left" indent="1"/>
    </xf>
    <xf numFmtId="0" fontId="37" fillId="0" borderId="0" xfId="0" applyFont="1" applyFill="1" applyAlignment="1" applyProtection="1">
      <alignment horizontal="left"/>
    </xf>
    <xf numFmtId="6" fontId="10" fillId="0" borderId="60" xfId="6" applyFont="1" applyFill="1" applyBorder="1" applyAlignment="1" applyProtection="1">
      <alignment vertical="center"/>
    </xf>
    <xf numFmtId="0" fontId="17" fillId="2" borderId="51" xfId="5" applyFont="1" applyFill="1" applyBorder="1" applyProtection="1">
      <alignment horizontal="left" vertical="center" indent="1"/>
    </xf>
    <xf numFmtId="0" fontId="23" fillId="0" borderId="0" xfId="7" applyFont="1" applyFill="1" applyProtection="1"/>
    <xf numFmtId="6" fontId="23" fillId="0" borderId="0" xfId="8" applyFont="1" applyFill="1" applyProtection="1"/>
    <xf numFmtId="0" fontId="14" fillId="0" borderId="0" xfId="7" applyFont="1" applyProtection="1"/>
    <xf numFmtId="6" fontId="27" fillId="0" borderId="0" xfId="8" applyFont="1" applyProtection="1"/>
    <xf numFmtId="0" fontId="65" fillId="0" borderId="0" xfId="7" applyFont="1" applyProtection="1"/>
    <xf numFmtId="0" fontId="16" fillId="0" borderId="0" xfId="7" applyFont="1" applyProtection="1"/>
    <xf numFmtId="0" fontId="31" fillId="9" borderId="3" xfId="7" applyFont="1" applyFill="1" applyBorder="1" applyProtection="1"/>
    <xf numFmtId="6" fontId="31" fillId="9" borderId="4" xfId="8" applyFont="1" applyFill="1" applyBorder="1" applyProtection="1"/>
    <xf numFmtId="0" fontId="31" fillId="9" borderId="34" xfId="7" applyFont="1" applyFill="1" applyBorder="1" applyProtection="1"/>
    <xf numFmtId="0" fontId="14" fillId="9" borderId="34" xfId="7" applyFont="1" applyFill="1" applyBorder="1" applyProtection="1"/>
    <xf numFmtId="0" fontId="14" fillId="9" borderId="35" xfId="7" applyFont="1" applyFill="1" applyBorder="1" applyProtection="1"/>
    <xf numFmtId="0" fontId="21" fillId="0" borderId="64" xfId="0" applyFont="1" applyBorder="1" applyProtection="1"/>
    <xf numFmtId="6" fontId="21" fillId="0" borderId="65" xfId="6" applyFont="1" applyBorder="1" applyAlignment="1" applyProtection="1"/>
    <xf numFmtId="0" fontId="32" fillId="0" borderId="65" xfId="0" applyFont="1" applyBorder="1" applyAlignment="1" applyProtection="1">
      <alignment horizontal="center" vertical="center"/>
    </xf>
    <xf numFmtId="0" fontId="32" fillId="0" borderId="77" xfId="0" applyFont="1" applyBorder="1" applyProtection="1"/>
    <xf numFmtId="0" fontId="27" fillId="0" borderId="78" xfId="0" applyFont="1" applyBorder="1" applyProtection="1"/>
    <xf numFmtId="0" fontId="14" fillId="0" borderId="78" xfId="7" applyFont="1" applyBorder="1" applyProtection="1"/>
    <xf numFmtId="0" fontId="14" fillId="0" borderId="79" xfId="7" applyFont="1" applyBorder="1" applyProtection="1"/>
    <xf numFmtId="0" fontId="21" fillId="0" borderId="51" xfId="0" applyFont="1" applyBorder="1" applyProtection="1"/>
    <xf numFmtId="6" fontId="21" fillId="0" borderId="47" xfId="8" applyFont="1" applyBorder="1" applyProtection="1"/>
    <xf numFmtId="0" fontId="32" fillId="0" borderId="47" xfId="0" applyFont="1" applyBorder="1" applyAlignment="1" applyProtection="1">
      <alignment horizontal="center" vertical="center"/>
    </xf>
    <xf numFmtId="6" fontId="52" fillId="0" borderId="52" xfId="6" applyFont="1" applyFill="1" applyBorder="1" applyAlignment="1" applyProtection="1">
      <alignment horizontal="left" vertical="center" indent="1"/>
    </xf>
    <xf numFmtId="0" fontId="27" fillId="0" borderId="80" xfId="0" applyFont="1" applyBorder="1" applyProtection="1"/>
    <xf numFmtId="0" fontId="14" fillId="0" borderId="80" xfId="7" applyFont="1" applyBorder="1" applyProtection="1"/>
    <xf numFmtId="0" fontId="14" fillId="0" borderId="81" xfId="7" applyFont="1" applyBorder="1" applyProtection="1"/>
    <xf numFmtId="0" fontId="28" fillId="0" borderId="52" xfId="0" applyFont="1" applyBorder="1" applyProtection="1"/>
    <xf numFmtId="0" fontId="14" fillId="7" borderId="68" xfId="0" applyFont="1" applyFill="1" applyBorder="1" applyProtection="1"/>
    <xf numFmtId="6" fontId="14" fillId="7" borderId="69" xfId="8" applyFont="1" applyFill="1" applyBorder="1" applyProtection="1"/>
    <xf numFmtId="0" fontId="32" fillId="0" borderId="69" xfId="0" applyFont="1" applyBorder="1" applyAlignment="1" applyProtection="1">
      <alignment horizontal="center" vertical="center"/>
    </xf>
    <xf numFmtId="0" fontId="32" fillId="0" borderId="84" xfId="0" applyFont="1" applyBorder="1" applyProtection="1"/>
    <xf numFmtId="0" fontId="27" fillId="0" borderId="85" xfId="0" applyFont="1" applyBorder="1" applyProtection="1"/>
    <xf numFmtId="0" fontId="14" fillId="0" borderId="85" xfId="7" applyFont="1" applyBorder="1" applyProtection="1"/>
    <xf numFmtId="0" fontId="14" fillId="0" borderId="86" xfId="7" applyFont="1" applyBorder="1" applyProtection="1"/>
    <xf numFmtId="0" fontId="21" fillId="0" borderId="33" xfId="0" applyFont="1" applyBorder="1" applyProtection="1"/>
    <xf numFmtId="6" fontId="21" fillId="0" borderId="0" xfId="8" applyFont="1" applyBorder="1" applyProtection="1"/>
    <xf numFmtId="0" fontId="32" fillId="0" borderId="73" xfId="0" applyFont="1" applyBorder="1" applyAlignment="1" applyProtection="1">
      <alignment horizontal="center" vertical="center"/>
    </xf>
    <xf numFmtId="0" fontId="53" fillId="0" borderId="77" xfId="0" applyFont="1" applyBorder="1" applyProtection="1"/>
    <xf numFmtId="0" fontId="53" fillId="0" borderId="52" xfId="0" applyFont="1" applyBorder="1" applyProtection="1"/>
    <xf numFmtId="0" fontId="32" fillId="0" borderId="87" xfId="0" applyFont="1" applyBorder="1" applyAlignment="1" applyProtection="1">
      <alignment horizontal="center" vertical="center"/>
    </xf>
    <xf numFmtId="0" fontId="53" fillId="0" borderId="88" xfId="0" applyFont="1" applyBorder="1" applyProtection="1"/>
    <xf numFmtId="0" fontId="27" fillId="0" borderId="89" xfId="0" applyFont="1" applyBorder="1" applyProtection="1"/>
    <xf numFmtId="0" fontId="14" fillId="0" borderId="89" xfId="7" applyFont="1" applyBorder="1" applyProtection="1"/>
    <xf numFmtId="0" fontId="14" fillId="0" borderId="90" xfId="7" applyFont="1" applyBorder="1" applyProtection="1"/>
    <xf numFmtId="0" fontId="21" fillId="0" borderId="31" xfId="0" applyFont="1" applyBorder="1" applyProtection="1"/>
    <xf numFmtId="6" fontId="21" fillId="0" borderId="41" xfId="8" applyFont="1" applyBorder="1" applyProtection="1"/>
    <xf numFmtId="0" fontId="32" fillId="0" borderId="50" xfId="0" applyFont="1" applyBorder="1" applyAlignment="1" applyProtection="1">
      <alignment horizontal="center" vertical="center"/>
    </xf>
    <xf numFmtId="0" fontId="28" fillId="0" borderId="49" xfId="0" applyFont="1" applyBorder="1" applyProtection="1"/>
    <xf numFmtId="0" fontId="27" fillId="0" borderId="92" xfId="0" applyFont="1" applyBorder="1" applyProtection="1"/>
    <xf numFmtId="0" fontId="14" fillId="0" borderId="92" xfId="7" applyFont="1" applyBorder="1" applyProtection="1"/>
    <xf numFmtId="0" fontId="14" fillId="0" borderId="93" xfId="7" applyFont="1" applyBorder="1" applyProtection="1"/>
    <xf numFmtId="6" fontId="28" fillId="0" borderId="52" xfId="0" applyNumberFormat="1" applyFont="1" applyBorder="1" applyProtection="1"/>
    <xf numFmtId="0" fontId="21" fillId="0" borderId="32" xfId="0" applyFont="1" applyBorder="1" applyProtection="1"/>
    <xf numFmtId="6" fontId="21" fillId="0" borderId="75" xfId="8" applyFont="1" applyBorder="1" applyProtection="1"/>
    <xf numFmtId="0" fontId="32" fillId="0" borderId="54" xfId="0" applyFont="1" applyBorder="1" applyAlignment="1" applyProtection="1">
      <alignment horizontal="center" vertical="center"/>
    </xf>
    <xf numFmtId="6" fontId="28" fillId="0" borderId="53" xfId="0" applyNumberFormat="1" applyFont="1" applyBorder="1" applyProtection="1"/>
    <xf numFmtId="0" fontId="27" fillId="0" borderId="82" xfId="0" applyFont="1" applyBorder="1" applyProtection="1"/>
    <xf numFmtId="0" fontId="14" fillId="0" borderId="82" xfId="7" applyFont="1" applyBorder="1" applyProtection="1"/>
    <xf numFmtId="0" fontId="14" fillId="0" borderId="83" xfId="7" applyFont="1" applyBorder="1" applyProtection="1"/>
    <xf numFmtId="0" fontId="53" fillId="0" borderId="49" xfId="0" applyFont="1" applyBorder="1" applyProtection="1"/>
    <xf numFmtId="0" fontId="41" fillId="0" borderId="92" xfId="0" applyFont="1" applyBorder="1" applyProtection="1"/>
    <xf numFmtId="0" fontId="42" fillId="0" borderId="92" xfId="7" applyFont="1" applyBorder="1" applyProtection="1"/>
    <xf numFmtId="6" fontId="28" fillId="0" borderId="53" xfId="7" applyNumberFormat="1" applyFont="1" applyBorder="1" applyProtection="1"/>
    <xf numFmtId="0" fontId="43" fillId="0" borderId="82" xfId="0" applyFont="1" applyBorder="1" applyProtection="1"/>
    <xf numFmtId="6" fontId="42" fillId="0" borderId="82" xfId="6" applyFont="1" applyBorder="1" applyAlignment="1" applyProtection="1"/>
    <xf numFmtId="0" fontId="42" fillId="0" borderId="82" xfId="7" applyFont="1" applyBorder="1" applyProtection="1"/>
    <xf numFmtId="10" fontId="14" fillId="0" borderId="82" xfId="7" applyNumberFormat="1" applyFont="1" applyBorder="1" applyProtection="1"/>
    <xf numFmtId="6" fontId="14" fillId="0" borderId="82" xfId="7" applyNumberFormat="1" applyFont="1" applyBorder="1" applyProtection="1"/>
    <xf numFmtId="0" fontId="27" fillId="0" borderId="49" xfId="0" applyFont="1" applyBorder="1" applyProtection="1"/>
    <xf numFmtId="0" fontId="21" fillId="0" borderId="32" xfId="0" applyFont="1" applyFill="1" applyBorder="1" applyProtection="1"/>
    <xf numFmtId="0" fontId="27" fillId="0" borderId="53" xfId="0" applyFont="1" applyBorder="1" applyProtection="1"/>
    <xf numFmtId="0" fontId="14" fillId="0" borderId="33" xfId="0" applyFont="1" applyBorder="1" applyProtection="1"/>
    <xf numFmtId="6" fontId="52" fillId="0" borderId="49" xfId="6" applyFont="1" applyFill="1" applyBorder="1" applyAlignment="1" applyProtection="1">
      <alignment horizontal="left" vertical="center" indent="1"/>
    </xf>
    <xf numFmtId="0" fontId="53" fillId="0" borderId="53" xfId="0" applyFont="1" applyBorder="1" applyProtection="1"/>
    <xf numFmtId="0" fontId="27" fillId="0" borderId="41" xfId="0" applyFont="1" applyBorder="1" applyProtection="1"/>
    <xf numFmtId="0" fontId="14" fillId="0" borderId="41" xfId="7" applyFont="1" applyBorder="1" applyProtection="1"/>
    <xf numFmtId="0" fontId="14" fillId="0" borderId="91" xfId="7" applyFont="1" applyBorder="1" applyProtection="1"/>
    <xf numFmtId="6" fontId="21" fillId="0" borderId="75" xfId="0" applyNumberFormat="1" applyFont="1" applyBorder="1" applyProtection="1"/>
    <xf numFmtId="0" fontId="32" fillId="0" borderId="75" xfId="0" applyFont="1" applyBorder="1" applyProtection="1"/>
    <xf numFmtId="0" fontId="27" fillId="0" borderId="75" xfId="0" applyFont="1" applyBorder="1" applyProtection="1"/>
    <xf numFmtId="0" fontId="14" fillId="0" borderId="75" xfId="7" applyFont="1" applyBorder="1" applyProtection="1"/>
    <xf numFmtId="0" fontId="14" fillId="0" borderId="36" xfId="7" applyFont="1" applyBorder="1" applyProtection="1"/>
    <xf numFmtId="0" fontId="21" fillId="7" borderId="32" xfId="0" applyFont="1" applyFill="1" applyBorder="1" applyProtection="1"/>
    <xf numFmtId="6" fontId="14" fillId="7" borderId="48" xfId="8" applyFont="1" applyFill="1" applyBorder="1" applyProtection="1"/>
    <xf numFmtId="6" fontId="27" fillId="0" borderId="49" xfId="0" applyNumberFormat="1" applyFont="1" applyBorder="1" applyProtection="1"/>
    <xf numFmtId="0" fontId="21" fillId="0" borderId="16" xfId="0" applyFont="1" applyFill="1" applyBorder="1" applyProtection="1"/>
    <xf numFmtId="6" fontId="21" fillId="0" borderId="46" xfId="8" applyFont="1" applyBorder="1" applyProtection="1"/>
    <xf numFmtId="6" fontId="27" fillId="0" borderId="53" xfId="0" applyNumberFormat="1" applyFont="1" applyBorder="1" applyProtection="1"/>
    <xf numFmtId="0" fontId="21" fillId="7" borderId="16" xfId="0" applyFont="1" applyFill="1" applyBorder="1" applyProtection="1"/>
    <xf numFmtId="6" fontId="21" fillId="7" borderId="46" xfId="0" applyNumberFormat="1" applyFont="1" applyFill="1" applyBorder="1" applyProtection="1"/>
    <xf numFmtId="0" fontId="21" fillId="14" borderId="0" xfId="0" applyFont="1" applyFill="1" applyBorder="1" applyProtection="1"/>
    <xf numFmtId="0" fontId="54" fillId="14" borderId="0" xfId="0" applyFont="1" applyFill="1" applyBorder="1" applyProtection="1"/>
    <xf numFmtId="0" fontId="14" fillId="14" borderId="0" xfId="7" applyFont="1" applyFill="1" applyBorder="1" applyProtection="1"/>
    <xf numFmtId="0" fontId="14" fillId="14" borderId="20" xfId="7" applyFont="1" applyFill="1" applyBorder="1" applyProtection="1"/>
    <xf numFmtId="0" fontId="14" fillId="0" borderId="16" xfId="7" applyFont="1" applyBorder="1" applyProtection="1"/>
    <xf numFmtId="6" fontId="29" fillId="0" borderId="46" xfId="8" applyFont="1" applyBorder="1" applyProtection="1"/>
    <xf numFmtId="0" fontId="14" fillId="0" borderId="47" xfId="7" applyFont="1" applyBorder="1" applyProtection="1"/>
    <xf numFmtId="0" fontId="14" fillId="0" borderId="26" xfId="7" applyFont="1" applyBorder="1" applyProtection="1"/>
    <xf numFmtId="6" fontId="27" fillId="0" borderId="76" xfId="8" applyFont="1" applyBorder="1" applyProtection="1"/>
    <xf numFmtId="0" fontId="14" fillId="0" borderId="69" xfId="7" applyFont="1" applyBorder="1" applyProtection="1"/>
    <xf numFmtId="0" fontId="14" fillId="0" borderId="29" xfId="7" applyFont="1" applyBorder="1" applyProtection="1"/>
    <xf numFmtId="0" fontId="14" fillId="0" borderId="30" xfId="7" applyFont="1" applyBorder="1" applyProtection="1"/>
    <xf numFmtId="0" fontId="30" fillId="0" borderId="0" xfId="7" applyFont="1" applyProtection="1"/>
    <xf numFmtId="0" fontId="13" fillId="0" borderId="0" xfId="7" applyFont="1" applyProtection="1"/>
    <xf numFmtId="6" fontId="14" fillId="0" borderId="0" xfId="8" applyFont="1" applyFill="1" applyProtection="1"/>
    <xf numFmtId="0" fontId="13" fillId="0" borderId="0" xfId="7" applyFont="1" applyFill="1" applyProtection="1"/>
    <xf numFmtId="0" fontId="13" fillId="0" borderId="0" xfId="7" applyFont="1" applyAlignment="1" applyProtection="1">
      <alignment horizontal="center" vertical="center"/>
    </xf>
    <xf numFmtId="0" fontId="62" fillId="0" borderId="0" xfId="7" applyFont="1" applyProtection="1"/>
    <xf numFmtId="6" fontId="14" fillId="0" borderId="0" xfId="8" applyFont="1" applyProtection="1"/>
    <xf numFmtId="6" fontId="21" fillId="0" borderId="0" xfId="8" applyFont="1" applyProtection="1"/>
    <xf numFmtId="0" fontId="13" fillId="0" borderId="0" xfId="7" applyProtection="1"/>
    <xf numFmtId="0" fontId="24" fillId="0" borderId="0" xfId="7" applyFont="1" applyAlignment="1" applyProtection="1">
      <alignment horizontal="center" vertical="center"/>
    </xf>
    <xf numFmtId="0" fontId="24" fillId="0" borderId="3" xfId="7" applyFont="1" applyBorder="1" applyAlignment="1" applyProtection="1">
      <alignment horizontal="center" vertical="center"/>
    </xf>
    <xf numFmtId="0" fontId="14" fillId="0" borderId="71" xfId="7" applyFont="1" applyBorder="1" applyProtection="1"/>
    <xf numFmtId="0" fontId="13" fillId="0" borderId="71" xfId="7" applyFont="1" applyBorder="1" applyProtection="1"/>
    <xf numFmtId="6" fontId="14" fillId="0" borderId="71" xfId="8" applyFont="1" applyBorder="1" applyProtection="1"/>
    <xf numFmtId="0" fontId="13" fillId="0" borderId="4" xfId="7" applyFont="1" applyBorder="1" applyAlignment="1" applyProtection="1">
      <alignment horizontal="center" vertical="center"/>
    </xf>
    <xf numFmtId="0" fontId="66" fillId="0" borderId="0" xfId="7" applyFont="1" applyProtection="1"/>
    <xf numFmtId="0" fontId="18" fillId="0" borderId="72" xfId="0" applyFont="1" applyFill="1" applyBorder="1" applyAlignment="1" applyProtection="1">
      <alignment horizontal="center" vertical="center"/>
    </xf>
    <xf numFmtId="0" fontId="13" fillId="0" borderId="73" xfId="7" applyFont="1" applyBorder="1" applyProtection="1"/>
    <xf numFmtId="0" fontId="13" fillId="0" borderId="74" xfId="7" applyFont="1" applyBorder="1" applyAlignment="1" applyProtection="1">
      <alignment horizontal="center" vertical="center"/>
    </xf>
    <xf numFmtId="0" fontId="18" fillId="0" borderId="51" xfId="0" applyFont="1" applyFill="1" applyBorder="1" applyAlignment="1" applyProtection="1">
      <alignment horizontal="center" vertical="center"/>
    </xf>
    <xf numFmtId="0" fontId="13" fillId="0" borderId="47" xfId="7" applyFont="1" applyBorder="1" applyProtection="1"/>
    <xf numFmtId="0" fontId="13" fillId="0" borderId="67" xfId="7" applyFont="1" applyBorder="1" applyAlignment="1" applyProtection="1">
      <alignment horizontal="center" vertical="center"/>
    </xf>
    <xf numFmtId="0" fontId="13" fillId="0" borderId="0" xfId="7" applyFill="1" applyProtection="1"/>
    <xf numFmtId="9" fontId="34" fillId="0" borderId="0" xfId="1" applyFont="1" applyFill="1" applyProtection="1"/>
    <xf numFmtId="38" fontId="34" fillId="0" borderId="0" xfId="11" applyFont="1" applyFill="1" applyAlignment="1" applyProtection="1"/>
    <xf numFmtId="0" fontId="13" fillId="16" borderId="47" xfId="7" applyFont="1" applyFill="1" applyBorder="1" applyProtection="1"/>
    <xf numFmtId="0" fontId="25" fillId="0" borderId="0" xfId="12" applyProtection="1"/>
    <xf numFmtId="0" fontId="24" fillId="0" borderId="51" xfId="7" applyFont="1" applyBorder="1" applyAlignment="1" applyProtection="1">
      <alignment horizontal="center" vertical="center"/>
    </xf>
    <xf numFmtId="0" fontId="26" fillId="0" borderId="0" xfId="12" applyFont="1" applyProtection="1"/>
    <xf numFmtId="0" fontId="24" fillId="0" borderId="68" xfId="7" applyFont="1" applyBorder="1" applyAlignment="1" applyProtection="1">
      <alignment horizontal="center" vertical="center"/>
    </xf>
    <xf numFmtId="0" fontId="13" fillId="0" borderId="69" xfId="7" applyFont="1" applyBorder="1" applyProtection="1"/>
    <xf numFmtId="6" fontId="14" fillId="0" borderId="69" xfId="8" applyFont="1" applyBorder="1" applyProtection="1"/>
    <xf numFmtId="0" fontId="13" fillId="0" borderId="70" xfId="7" applyFont="1" applyBorder="1" applyAlignment="1" applyProtection="1">
      <alignment horizontal="center" vertical="center"/>
    </xf>
    <xf numFmtId="0" fontId="13" fillId="0" borderId="64" xfId="7" applyFont="1" applyBorder="1" applyAlignment="1" applyProtection="1">
      <alignment horizontal="center" vertical="center"/>
    </xf>
    <xf numFmtId="0" fontId="13" fillId="0" borderId="65" xfId="7" applyFont="1" applyBorder="1" applyProtection="1"/>
    <xf numFmtId="6" fontId="14" fillId="0" borderId="65" xfId="8" applyFont="1" applyBorder="1" applyProtection="1"/>
    <xf numFmtId="6" fontId="21" fillId="0" borderId="65" xfId="8" applyFont="1" applyBorder="1" applyProtection="1"/>
    <xf numFmtId="0" fontId="13" fillId="0" borderId="66" xfId="7" applyBorder="1" applyAlignment="1" applyProtection="1">
      <alignment horizontal="center" vertical="center"/>
    </xf>
    <xf numFmtId="0" fontId="13" fillId="0" borderId="51" xfId="7" applyFont="1" applyBorder="1" applyAlignment="1" applyProtection="1">
      <alignment horizontal="center" vertical="center"/>
    </xf>
    <xf numFmtId="0" fontId="13" fillId="0" borderId="67" xfId="7" applyBorder="1" applyAlignment="1" applyProtection="1">
      <alignment horizontal="center" vertical="center"/>
    </xf>
    <xf numFmtId="9" fontId="35" fillId="0" borderId="47" xfId="1" applyFont="1" applyBorder="1" applyProtection="1"/>
    <xf numFmtId="6" fontId="35" fillId="0" borderId="47" xfId="6" applyFont="1" applyBorder="1" applyAlignment="1" applyProtection="1"/>
    <xf numFmtId="6" fontId="13" fillId="0" borderId="0" xfId="6" applyFont="1" applyAlignment="1" applyProtection="1"/>
    <xf numFmtId="9" fontId="13" fillId="0" borderId="0" xfId="7" applyNumberFormat="1" applyProtection="1"/>
    <xf numFmtId="6" fontId="14" fillId="0" borderId="47" xfId="8" applyNumberFormat="1" applyFont="1" applyBorder="1" applyProtection="1"/>
    <xf numFmtId="0" fontId="13" fillId="0" borderId="68" xfId="7" applyFont="1" applyBorder="1" applyAlignment="1" applyProtection="1">
      <alignment horizontal="center" vertical="center"/>
    </xf>
    <xf numFmtId="6" fontId="14" fillId="0" borderId="69" xfId="8" applyNumberFormat="1" applyFont="1" applyBorder="1" applyProtection="1"/>
    <xf numFmtId="6" fontId="21" fillId="0" borderId="69" xfId="8" applyFont="1" applyBorder="1" applyProtection="1"/>
    <xf numFmtId="0" fontId="13" fillId="0" borderId="70" xfId="7" applyBorder="1" applyAlignment="1" applyProtection="1">
      <alignment horizontal="center" vertical="center"/>
    </xf>
    <xf numFmtId="6" fontId="14" fillId="0" borderId="17" xfId="8" applyFont="1" applyBorder="1" applyProtection="1">
      <protection locked="0"/>
    </xf>
    <xf numFmtId="6" fontId="14" fillId="0" borderId="60" xfId="8" applyFont="1" applyBorder="1" applyProtection="1">
      <protection locked="0"/>
    </xf>
    <xf numFmtId="6" fontId="14" fillId="0" borderId="17" xfId="8" applyFont="1" applyFill="1" applyBorder="1" applyProtection="1">
      <protection locked="0"/>
    </xf>
    <xf numFmtId="6" fontId="14" fillId="0" borderId="60" xfId="8" applyFont="1" applyFill="1" applyBorder="1" applyProtection="1">
      <protection locked="0"/>
    </xf>
    <xf numFmtId="9" fontId="10" fillId="0" borderId="18" xfId="1" applyFont="1" applyBorder="1" applyAlignment="1" applyProtection="1">
      <alignment horizontal="right" vertical="center" indent="1"/>
      <protection locked="0"/>
    </xf>
    <xf numFmtId="9" fontId="10" fillId="0" borderId="60" xfId="1" applyFont="1" applyBorder="1" applyAlignment="1" applyProtection="1">
      <alignment horizontal="right" vertical="center" indent="1"/>
      <protection locked="0"/>
    </xf>
    <xf numFmtId="6" fontId="10" fillId="0" borderId="18" xfId="6" applyFont="1" applyBorder="1" applyAlignment="1" applyProtection="1">
      <alignment horizontal="right" vertical="center" indent="1"/>
      <protection locked="0"/>
    </xf>
    <xf numFmtId="6" fontId="10" fillId="0" borderId="60" xfId="6" applyFont="1" applyBorder="1" applyAlignment="1" applyProtection="1">
      <alignment horizontal="right" vertical="center" indent="1"/>
      <protection locked="0"/>
    </xf>
    <xf numFmtId="6" fontId="10" fillId="0" borderId="21" xfId="5" applyNumberFormat="1" applyFont="1" applyBorder="1" applyAlignment="1" applyProtection="1">
      <alignment horizontal="right" vertical="center" indent="1"/>
      <protection locked="0"/>
    </xf>
    <xf numFmtId="6" fontId="10" fillId="0" borderId="60" xfId="5" applyNumberFormat="1" applyFont="1" applyBorder="1" applyAlignment="1" applyProtection="1">
      <alignment horizontal="right" vertical="center" indent="1"/>
      <protection locked="0"/>
    </xf>
    <xf numFmtId="0" fontId="46" fillId="12" borderId="15" xfId="4" applyFont="1" applyFill="1" applyBorder="1" applyProtection="1">
      <alignment horizontal="left" vertical="center" indent="1"/>
      <protection locked="0"/>
    </xf>
    <xf numFmtId="0" fontId="47" fillId="12" borderId="20" xfId="4" applyFont="1" applyFill="1" applyBorder="1" applyProtection="1">
      <alignment horizontal="left" vertical="center" indent="1"/>
      <protection locked="0"/>
    </xf>
    <xf numFmtId="6" fontId="17" fillId="0" borderId="25" xfId="6" applyFont="1" applyFill="1" applyBorder="1" applyAlignment="1" applyProtection="1">
      <alignment horizontal="right" vertical="center" indent="1"/>
      <protection locked="0"/>
    </xf>
    <xf numFmtId="6" fontId="17" fillId="0" borderId="60" xfId="6" applyFont="1" applyFill="1" applyBorder="1" applyAlignment="1" applyProtection="1">
      <alignment horizontal="right" vertical="center" indent="1"/>
      <protection locked="0"/>
    </xf>
    <xf numFmtId="6" fontId="17" fillId="0" borderId="17" xfId="6" applyFont="1" applyFill="1" applyBorder="1" applyAlignment="1" applyProtection="1">
      <alignment horizontal="right" vertical="center" indent="1"/>
      <protection locked="0"/>
    </xf>
    <xf numFmtId="6" fontId="14" fillId="4" borderId="17" xfId="6" applyFont="1" applyFill="1" applyBorder="1" applyAlignment="1" applyProtection="1">
      <alignment horizontal="right"/>
      <protection locked="0"/>
    </xf>
    <xf numFmtId="6" fontId="14" fillId="4" borderId="60" xfId="6" applyFont="1" applyFill="1" applyBorder="1" applyAlignment="1" applyProtection="1">
      <alignment horizontal="right"/>
      <protection locked="0"/>
    </xf>
    <xf numFmtId="6" fontId="14" fillId="0" borderId="17" xfId="8" applyFont="1" applyBorder="1" applyAlignment="1" applyProtection="1">
      <alignment horizontal="right"/>
      <protection locked="0"/>
    </xf>
    <xf numFmtId="6" fontId="14" fillId="0" borderId="60" xfId="8" applyFont="1" applyBorder="1" applyAlignment="1" applyProtection="1">
      <alignment horizontal="right"/>
      <protection locked="0"/>
    </xf>
    <xf numFmtId="10" fontId="14" fillId="11" borderId="17" xfId="8" applyNumberFormat="1" applyFont="1" applyFill="1" applyBorder="1" applyProtection="1">
      <protection locked="0"/>
    </xf>
    <xf numFmtId="10" fontId="14" fillId="11" borderId="60" xfId="8" applyNumberFormat="1" applyFont="1" applyFill="1" applyBorder="1" applyProtection="1">
      <protection locked="0"/>
    </xf>
    <xf numFmtId="10" fontId="14" fillId="11" borderId="17" xfId="1" applyNumberFormat="1" applyFont="1" applyFill="1" applyBorder="1" applyAlignment="1" applyProtection="1">
      <protection locked="0"/>
    </xf>
    <xf numFmtId="10" fontId="14" fillId="11" borderId="60" xfId="1" applyNumberFormat="1" applyFont="1" applyFill="1" applyBorder="1" applyAlignment="1" applyProtection="1">
      <protection locked="0"/>
    </xf>
    <xf numFmtId="10" fontId="14" fillId="0" borderId="17" xfId="1" applyNumberFormat="1" applyFont="1" applyBorder="1" applyAlignment="1" applyProtection="1">
      <protection locked="0"/>
    </xf>
    <xf numFmtId="10" fontId="14" fillId="0" borderId="60" xfId="1" applyNumberFormat="1" applyFont="1" applyBorder="1" applyAlignment="1" applyProtection="1">
      <protection locked="0"/>
    </xf>
    <xf numFmtId="10" fontId="31" fillId="8" borderId="28" xfId="1" applyNumberFormat="1" applyFont="1" applyFill="1" applyBorder="1" applyAlignment="1" applyProtection="1">
      <protection locked="0"/>
    </xf>
    <xf numFmtId="10" fontId="31" fillId="8" borderId="63" xfId="1" applyNumberFormat="1" applyFont="1" applyFill="1" applyBorder="1" applyAlignment="1" applyProtection="1">
      <protection locked="0"/>
    </xf>
    <xf numFmtId="6" fontId="10" fillId="0" borderId="100" xfId="6" applyFont="1" applyBorder="1" applyAlignment="1" applyProtection="1">
      <alignment horizontal="right" vertical="center" indent="1"/>
      <protection locked="0"/>
    </xf>
    <xf numFmtId="6" fontId="49" fillId="10" borderId="101" xfId="6" applyFont="1" applyFill="1" applyBorder="1" applyAlignment="1" applyProtection="1">
      <alignment horizontal="right" vertical="center" indent="1"/>
      <protection locked="0"/>
    </xf>
    <xf numFmtId="0" fontId="47" fillId="10" borderId="37" xfId="4" applyFont="1" applyFill="1" applyBorder="1" applyProtection="1">
      <alignment horizontal="left" vertical="center" indent="1"/>
      <protection locked="0"/>
    </xf>
    <xf numFmtId="0" fontId="47" fillId="10" borderId="15" xfId="4" applyFont="1" applyFill="1" applyBorder="1" applyProtection="1">
      <alignment horizontal="left" vertical="center" indent="1"/>
      <protection locked="0"/>
    </xf>
    <xf numFmtId="6" fontId="17" fillId="0" borderId="67" xfId="6" applyFont="1" applyBorder="1" applyAlignment="1" applyProtection="1">
      <alignment horizontal="right" vertical="center" indent="1"/>
      <protection locked="0"/>
    </xf>
    <xf numFmtId="6" fontId="10" fillId="0" borderId="67" xfId="6" applyFont="1" applyBorder="1" applyAlignment="1" applyProtection="1">
      <alignment horizontal="right" vertical="center" indent="1"/>
      <protection locked="0"/>
    </xf>
    <xf numFmtId="10" fontId="10" fillId="8" borderId="18" xfId="1" applyNumberFormat="1" applyFont="1" applyFill="1" applyBorder="1" applyAlignment="1" applyProtection="1">
      <alignment horizontal="right" vertical="center" indent="1"/>
      <protection locked="0"/>
    </xf>
    <xf numFmtId="10" fontId="30" fillId="8" borderId="67" xfId="1" applyNumberFormat="1" applyFont="1" applyFill="1" applyBorder="1" applyAlignment="1" applyProtection="1">
      <alignment horizontal="right" vertical="center" indent="1"/>
      <protection locked="0"/>
    </xf>
    <xf numFmtId="10" fontId="10" fillId="8" borderId="21" xfId="1" applyNumberFormat="1" applyFont="1" applyFill="1" applyBorder="1" applyAlignment="1" applyProtection="1">
      <alignment horizontal="right" vertical="center" indent="1"/>
      <protection locked="0"/>
    </xf>
    <xf numFmtId="10" fontId="30" fillId="8" borderId="70" xfId="1" applyNumberFormat="1" applyFont="1" applyFill="1" applyBorder="1" applyAlignment="1" applyProtection="1">
      <alignment horizontal="right" vertical="center" indent="1"/>
      <protection locked="0"/>
    </xf>
    <xf numFmtId="10" fontId="10" fillId="0" borderId="22" xfId="1" applyNumberFormat="1" applyFont="1" applyBorder="1" applyAlignment="1" applyProtection="1">
      <alignment horizontal="right" vertical="center" indent="1"/>
      <protection locked="0"/>
    </xf>
    <xf numFmtId="10" fontId="10" fillId="0" borderId="104" xfId="1" applyNumberFormat="1" applyFont="1" applyBorder="1" applyAlignment="1" applyProtection="1">
      <alignment horizontal="right" vertical="center" indent="1"/>
      <protection locked="0"/>
    </xf>
    <xf numFmtId="6" fontId="49" fillId="13" borderId="101" xfId="6" applyFont="1" applyFill="1" applyBorder="1" applyAlignment="1" applyProtection="1">
      <alignment horizontal="right" vertical="center" indent="1"/>
      <protection locked="0"/>
    </xf>
    <xf numFmtId="0" fontId="47" fillId="13" borderId="37" xfId="4" applyFont="1" applyFill="1" applyBorder="1" applyProtection="1">
      <alignment horizontal="left" vertical="center" indent="1"/>
      <protection locked="0"/>
    </xf>
    <xf numFmtId="0" fontId="47" fillId="13" borderId="15" xfId="4" applyFont="1" applyFill="1" applyBorder="1" applyProtection="1">
      <alignment horizontal="left" vertical="center" indent="1"/>
      <protection locked="0"/>
    </xf>
    <xf numFmtId="6" fontId="30" fillId="8" borderId="18" xfId="6" applyFont="1" applyFill="1" applyBorder="1" applyAlignment="1" applyProtection="1">
      <alignment horizontal="right" vertical="center" indent="1"/>
      <protection locked="0"/>
    </xf>
    <xf numFmtId="6" fontId="30" fillId="8" borderId="67" xfId="6" applyFont="1" applyFill="1" applyBorder="1" applyAlignment="1" applyProtection="1">
      <alignment horizontal="right" vertical="center" indent="1"/>
      <protection locked="0"/>
    </xf>
    <xf numFmtId="10" fontId="30" fillId="8" borderId="18" xfId="1" applyNumberFormat="1" applyFont="1" applyFill="1" applyBorder="1" applyAlignment="1" applyProtection="1">
      <alignment horizontal="right" vertical="center" indent="1"/>
      <protection locked="0"/>
    </xf>
    <xf numFmtId="6" fontId="14" fillId="0" borderId="67" xfId="6" applyFont="1" applyBorder="1" applyAlignment="1" applyProtection="1">
      <alignment horizontal="right" vertical="center" indent="1"/>
      <protection locked="0"/>
    </xf>
    <xf numFmtId="6" fontId="10" fillId="0" borderId="105" xfId="6" applyFont="1" applyBorder="1" applyAlignment="1" applyProtection="1">
      <alignment horizontal="right" vertical="center" indent="1"/>
      <protection locked="0"/>
    </xf>
    <xf numFmtId="6" fontId="10" fillId="0" borderId="70" xfId="6" applyFont="1" applyBorder="1" applyAlignment="1" applyProtection="1">
      <alignment horizontal="right" vertical="center" indent="1"/>
      <protection locked="0"/>
    </xf>
    <xf numFmtId="0" fontId="58" fillId="0" borderId="0" xfId="0" applyFont="1" applyFill="1" applyAlignment="1" applyProtection="1">
      <alignment horizontal="left"/>
    </xf>
    <xf numFmtId="0" fontId="23" fillId="10" borderId="14" xfId="4" applyFont="1" applyFill="1" applyBorder="1" applyProtection="1">
      <alignment horizontal="left" vertical="center" indent="1"/>
    </xf>
    <xf numFmtId="0" fontId="19" fillId="10" borderId="40" xfId="4" applyFont="1" applyFill="1" applyBorder="1" applyAlignment="1" applyProtection="1">
      <alignment horizontal="left" vertical="center" indent="1"/>
    </xf>
    <xf numFmtId="0" fontId="19" fillId="10" borderId="15" xfId="4" applyFont="1" applyFill="1" applyBorder="1" applyProtection="1">
      <alignment horizontal="left" vertical="center" indent="1"/>
    </xf>
    <xf numFmtId="6" fontId="10" fillId="0" borderId="102" xfId="6" applyFont="1" applyBorder="1" applyAlignment="1" applyProtection="1">
      <alignment horizontal="right" vertical="center" indent="1"/>
    </xf>
    <xf numFmtId="6" fontId="10" fillId="0" borderId="103" xfId="6" applyFont="1" applyBorder="1" applyAlignment="1" applyProtection="1">
      <alignment horizontal="right" vertical="center" indent="1"/>
    </xf>
    <xf numFmtId="0" fontId="47" fillId="10" borderId="37" xfId="4" applyFont="1" applyFill="1" applyBorder="1" applyAlignment="1" applyProtection="1">
      <alignment horizontal="left" vertical="center" indent="1"/>
    </xf>
    <xf numFmtId="0" fontId="47" fillId="13" borderId="37" xfId="4" applyFont="1" applyFill="1" applyBorder="1" applyAlignment="1" applyProtection="1">
      <alignment horizontal="left" vertical="center" indent="1"/>
    </xf>
    <xf numFmtId="6" fontId="13" fillId="15" borderId="6" xfId="8" applyFill="1" applyBorder="1" applyProtection="1"/>
    <xf numFmtId="0" fontId="23" fillId="0" borderId="0" xfId="7" applyFont="1" applyProtection="1"/>
    <xf numFmtId="6" fontId="13" fillId="0" borderId="0" xfId="8" applyProtection="1"/>
    <xf numFmtId="0" fontId="71" fillId="0" borderId="0" xfId="7" applyFont="1" applyAlignment="1" applyProtection="1"/>
    <xf numFmtId="0" fontId="68" fillId="0" borderId="0" xfId="0" applyFont="1" applyAlignment="1" applyProtection="1"/>
    <xf numFmtId="0" fontId="55" fillId="0" borderId="0" xfId="7" applyFont="1" applyProtection="1"/>
    <xf numFmtId="0" fontId="69" fillId="0" borderId="0" xfId="7" applyFont="1" applyProtection="1"/>
    <xf numFmtId="6" fontId="69" fillId="0" borderId="0" xfId="8" applyFont="1" applyProtection="1"/>
    <xf numFmtId="0" fontId="56" fillId="10" borderId="23" xfId="7" applyFont="1" applyFill="1" applyBorder="1" applyProtection="1"/>
    <xf numFmtId="0" fontId="56" fillId="10" borderId="24" xfId="7" applyFont="1" applyFill="1" applyBorder="1" applyProtection="1"/>
    <xf numFmtId="6" fontId="56" fillId="10" borderId="25" xfId="8" applyFont="1" applyFill="1" applyBorder="1" applyAlignment="1" applyProtection="1">
      <alignment horizontal="center" vertical="center"/>
    </xf>
    <xf numFmtId="0" fontId="56" fillId="10" borderId="39" xfId="7" applyFont="1" applyFill="1" applyBorder="1" applyProtection="1"/>
    <xf numFmtId="0" fontId="13" fillId="10" borderId="34" xfId="7" applyFill="1" applyBorder="1" applyProtection="1"/>
    <xf numFmtId="6" fontId="13" fillId="10" borderId="94" xfId="8" applyFill="1" applyBorder="1" applyProtection="1"/>
    <xf numFmtId="0" fontId="71" fillId="0" borderId="0" xfId="7" applyFont="1" applyProtection="1"/>
    <xf numFmtId="0" fontId="14" fillId="0" borderId="16" xfId="0" applyFont="1" applyBorder="1" applyProtection="1"/>
    <xf numFmtId="6" fontId="14" fillId="5" borderId="2" xfId="8" applyFont="1" applyFill="1" applyBorder="1" applyProtection="1"/>
    <xf numFmtId="6" fontId="13" fillId="0" borderId="17" xfId="8" applyBorder="1" applyAlignment="1" applyProtection="1">
      <alignment horizontal="center" vertical="center"/>
    </xf>
    <xf numFmtId="0" fontId="14" fillId="0" borderId="42" xfId="7" applyFont="1" applyBorder="1" applyProtection="1"/>
    <xf numFmtId="0" fontId="14" fillId="0" borderId="43" xfId="7" applyFont="1" applyBorder="1" applyProtection="1"/>
    <xf numFmtId="6" fontId="55" fillId="0" borderId="95" xfId="8" applyFont="1" applyBorder="1" applyProtection="1"/>
    <xf numFmtId="0" fontId="71" fillId="0" borderId="0" xfId="7" applyFont="1" applyBorder="1" applyProtection="1"/>
    <xf numFmtId="0" fontId="14" fillId="0" borderId="44" xfId="7" applyFont="1" applyBorder="1" applyProtection="1"/>
    <xf numFmtId="10" fontId="55" fillId="0" borderId="96" xfId="7" applyNumberFormat="1" applyFont="1" applyBorder="1" applyProtection="1"/>
    <xf numFmtId="0" fontId="14" fillId="0" borderId="45" xfId="7" applyFont="1" applyBorder="1" applyProtection="1"/>
    <xf numFmtId="0" fontId="14" fillId="0" borderId="38" xfId="7" applyFont="1" applyBorder="1" applyProtection="1"/>
    <xf numFmtId="0" fontId="55" fillId="0" borderId="97" xfId="7" applyFont="1" applyFill="1" applyBorder="1" applyProtection="1"/>
    <xf numFmtId="6" fontId="14" fillId="0" borderId="2" xfId="8" applyFont="1" applyFill="1" applyBorder="1" applyProtection="1"/>
    <xf numFmtId="0" fontId="14" fillId="4" borderId="45" xfId="7" applyFont="1" applyFill="1" applyBorder="1" applyProtection="1"/>
    <xf numFmtId="0" fontId="14" fillId="4" borderId="38" xfId="7" applyFont="1" applyFill="1" applyBorder="1" applyProtection="1"/>
    <xf numFmtId="6" fontId="35" fillId="4" borderId="97" xfId="6" applyFont="1" applyFill="1" applyBorder="1" applyAlignment="1" applyProtection="1"/>
    <xf numFmtId="0" fontId="14" fillId="0" borderId="19" xfId="7" applyFont="1" applyBorder="1" applyProtection="1"/>
    <xf numFmtId="0" fontId="14" fillId="0" borderId="0" xfId="7" applyFont="1" applyBorder="1" applyProtection="1"/>
    <xf numFmtId="6" fontId="55" fillId="0" borderId="98" xfId="8" applyFont="1" applyBorder="1" applyProtection="1"/>
    <xf numFmtId="6" fontId="55" fillId="0" borderId="97" xfId="7" applyNumberFormat="1" applyFont="1" applyBorder="1" applyProtection="1"/>
    <xf numFmtId="6" fontId="35" fillId="0" borderId="97" xfId="6" applyFont="1" applyBorder="1" applyAlignment="1" applyProtection="1"/>
    <xf numFmtId="6" fontId="55" fillId="4" borderId="97" xfId="6" applyFont="1" applyFill="1" applyBorder="1" applyAlignment="1" applyProtection="1"/>
    <xf numFmtId="0" fontId="72" fillId="0" borderId="0" xfId="7" applyFont="1" applyProtection="1"/>
    <xf numFmtId="0" fontId="55" fillId="0" borderId="98" xfId="7" applyFont="1" applyBorder="1" applyProtection="1"/>
    <xf numFmtId="0" fontId="14" fillId="4" borderId="39" xfId="7" applyFont="1" applyFill="1" applyBorder="1" applyProtection="1"/>
    <xf numFmtId="6" fontId="14" fillId="4" borderId="34" xfId="6" applyFont="1" applyFill="1" applyBorder="1" applyAlignment="1" applyProtection="1"/>
    <xf numFmtId="6" fontId="55" fillId="4" borderId="94" xfId="8" applyFont="1" applyFill="1" applyBorder="1" applyProtection="1"/>
    <xf numFmtId="6" fontId="13" fillId="0" borderId="99" xfId="8" applyBorder="1" applyAlignment="1" applyProtection="1">
      <alignment horizontal="center" vertical="center"/>
    </xf>
    <xf numFmtId="10" fontId="14" fillId="5" borderId="2" xfId="1" applyNumberFormat="1" applyFont="1" applyFill="1" applyBorder="1" applyProtection="1"/>
    <xf numFmtId="0" fontId="14" fillId="5" borderId="2" xfId="6" applyNumberFormat="1" applyFont="1" applyFill="1" applyBorder="1" applyAlignment="1" applyProtection="1"/>
    <xf numFmtId="0" fontId="14" fillId="0" borderId="26" xfId="0" applyFont="1" applyBorder="1" applyProtection="1"/>
    <xf numFmtId="6" fontId="14" fillId="0" borderId="27" xfId="8" applyFont="1" applyFill="1" applyBorder="1" applyProtection="1"/>
    <xf numFmtId="6" fontId="13" fillId="0" borderId="28" xfId="8" applyBorder="1" applyAlignment="1" applyProtection="1">
      <alignment horizontal="center" vertical="center"/>
    </xf>
    <xf numFmtId="6" fontId="14" fillId="0" borderId="0" xfId="8" applyFont="1" applyFill="1" applyBorder="1" applyProtection="1"/>
    <xf numFmtId="0" fontId="13" fillId="4" borderId="7" xfId="7" applyFill="1" applyBorder="1" applyProtection="1"/>
    <xf numFmtId="0" fontId="13" fillId="4" borderId="8" xfId="7" applyFill="1" applyBorder="1" applyProtection="1"/>
    <xf numFmtId="6" fontId="13" fillId="4" borderId="8" xfId="8" applyFill="1" applyBorder="1" applyProtection="1"/>
    <xf numFmtId="6" fontId="13" fillId="4" borderId="8" xfId="8" applyFont="1" applyFill="1" applyBorder="1" applyProtection="1"/>
    <xf numFmtId="0" fontId="13" fillId="4" borderId="9" xfId="7" applyFill="1" applyBorder="1" applyProtection="1"/>
    <xf numFmtId="0" fontId="13" fillId="0" borderId="10" xfId="7" applyBorder="1" applyProtection="1"/>
    <xf numFmtId="0" fontId="13" fillId="0" borderId="6" xfId="7" applyBorder="1" applyProtection="1"/>
    <xf numFmtId="6" fontId="13" fillId="0" borderId="6" xfId="8" applyBorder="1" applyProtection="1"/>
    <xf numFmtId="6" fontId="13" fillId="0" borderId="6" xfId="7" applyNumberFormat="1" applyBorder="1" applyProtection="1"/>
    <xf numFmtId="9" fontId="13" fillId="0" borderId="11" xfId="9" applyBorder="1" applyAlignment="1" applyProtection="1">
      <alignment horizontal="center" vertical="center"/>
    </xf>
    <xf numFmtId="0" fontId="13" fillId="0" borderId="6" xfId="7" applyFill="1" applyBorder="1" applyProtection="1"/>
    <xf numFmtId="0" fontId="13" fillId="0" borderId="0" xfId="7" applyBorder="1" applyProtection="1"/>
    <xf numFmtId="176" fontId="13" fillId="0" borderId="0" xfId="7" applyNumberFormat="1" applyBorder="1" applyProtection="1"/>
    <xf numFmtId="1" fontId="13" fillId="0" borderId="0" xfId="7" applyNumberFormat="1" applyBorder="1" applyProtection="1"/>
    <xf numFmtId="6" fontId="13" fillId="0" borderId="6" xfId="8" applyFill="1" applyBorder="1" applyProtection="1"/>
    <xf numFmtId="0" fontId="74" fillId="0" borderId="0" xfId="7" applyFont="1" applyProtection="1"/>
    <xf numFmtId="0" fontId="73" fillId="0" borderId="0" xfId="7" applyFont="1" applyProtection="1"/>
    <xf numFmtId="6" fontId="13" fillId="0" borderId="6" xfId="7" applyNumberFormat="1" applyFill="1" applyBorder="1" applyProtection="1"/>
    <xf numFmtId="6" fontId="13" fillId="0" borderId="0" xfId="7" applyNumberFormat="1" applyProtection="1"/>
    <xf numFmtId="0" fontId="13" fillId="0" borderId="5" xfId="7" applyBorder="1" applyProtection="1"/>
    <xf numFmtId="0" fontId="13" fillId="0" borderId="12" xfId="7" applyBorder="1" applyProtection="1"/>
    <xf numFmtId="0" fontId="13" fillId="0" borderId="13" xfId="7" applyFill="1" applyBorder="1" applyProtection="1"/>
    <xf numFmtId="6" fontId="13" fillId="0" borderId="13" xfId="8" applyBorder="1" applyProtection="1"/>
    <xf numFmtId="6" fontId="13" fillId="0" borderId="13" xfId="7" applyNumberFormat="1" applyBorder="1" applyProtection="1"/>
    <xf numFmtId="0" fontId="13" fillId="0" borderId="0" xfId="7" applyFill="1" applyBorder="1" applyProtection="1"/>
    <xf numFmtId="6" fontId="13" fillId="0" borderId="0" xfId="8" applyBorder="1" applyProtection="1"/>
    <xf numFmtId="6" fontId="13" fillId="0" borderId="0" xfId="7" applyNumberFormat="1" applyBorder="1" applyProtection="1"/>
    <xf numFmtId="9" fontId="13" fillId="0" borderId="0" xfId="9" applyBorder="1" applyProtection="1"/>
    <xf numFmtId="6" fontId="13" fillId="0" borderId="0" xfId="8" applyFill="1" applyBorder="1" applyProtection="1"/>
    <xf numFmtId="0" fontId="75" fillId="8" borderId="61" xfId="0" applyFont="1" applyFill="1" applyBorder="1" applyProtection="1"/>
    <xf numFmtId="10" fontId="75" fillId="8" borderId="62" xfId="1" applyNumberFormat="1" applyFont="1" applyFill="1" applyBorder="1" applyAlignment="1" applyProtection="1"/>
    <xf numFmtId="0" fontId="76" fillId="8" borderId="51" xfId="5" applyFont="1" applyFill="1" applyBorder="1" applyProtection="1">
      <alignment horizontal="left" vertical="center" indent="1"/>
    </xf>
    <xf numFmtId="0" fontId="76" fillId="8" borderId="68" xfId="5" applyFont="1" applyFill="1" applyBorder="1" applyProtection="1">
      <alignment horizontal="left" vertical="center" indent="1"/>
    </xf>
    <xf numFmtId="10" fontId="75" fillId="8" borderId="47" xfId="1" applyNumberFormat="1" applyFont="1" applyFill="1" applyBorder="1" applyAlignment="1" applyProtection="1">
      <alignment horizontal="right" vertical="center" indent="1"/>
    </xf>
    <xf numFmtId="10" fontId="75" fillId="8" borderId="69" xfId="1" applyNumberFormat="1" applyFont="1" applyFill="1" applyBorder="1" applyAlignment="1" applyProtection="1">
      <alignment horizontal="right" vertical="center" indent="1"/>
    </xf>
    <xf numFmtId="0" fontId="67" fillId="0" borderId="0" xfId="7" applyFont="1" applyAlignment="1" applyProtection="1"/>
    <xf numFmtId="0" fontId="70" fillId="0" borderId="0" xfId="7" applyFont="1" applyProtection="1"/>
    <xf numFmtId="0" fontId="67" fillId="0" borderId="0" xfId="7" applyFont="1" applyProtection="1"/>
    <xf numFmtId="0" fontId="67" fillId="0" borderId="0" xfId="7" applyFont="1" applyBorder="1" applyProtection="1"/>
    <xf numFmtId="6" fontId="14" fillId="5" borderId="27" xfId="8" applyFont="1" applyFill="1" applyBorder="1" applyProtection="1"/>
    <xf numFmtId="0" fontId="62" fillId="0" borderId="0" xfId="0" applyFont="1"/>
    <xf numFmtId="0" fontId="25" fillId="0" borderId="0" xfId="12"/>
    <xf numFmtId="0" fontId="77" fillId="0" borderId="0" xfId="0" applyFont="1" applyFill="1" applyAlignment="1" applyProtection="1">
      <alignment horizontal="left"/>
    </xf>
    <xf numFmtId="0" fontId="78" fillId="0" borderId="67" xfId="0" applyFont="1" applyFill="1" applyBorder="1" applyProtection="1"/>
    <xf numFmtId="0" fontId="78" fillId="0" borderId="70" xfId="0" applyFont="1" applyFill="1" applyBorder="1" applyProtection="1"/>
    <xf numFmtId="0" fontId="79" fillId="0" borderId="0" xfId="0" applyFont="1"/>
    <xf numFmtId="0" fontId="80" fillId="0" borderId="0" xfId="0" applyFont="1" applyFill="1" applyProtection="1"/>
    <xf numFmtId="0" fontId="81" fillId="0" borderId="0" xfId="7" applyFont="1" applyProtection="1"/>
    <xf numFmtId="0" fontId="82" fillId="0" borderId="0" xfId="7" applyFont="1" applyAlignment="1" applyProtection="1">
      <alignment horizontal="center" vertical="center"/>
    </xf>
    <xf numFmtId="0" fontId="83" fillId="0" borderId="0" xfId="7" applyFont="1" applyProtection="1"/>
    <xf numFmtId="0" fontId="84" fillId="0" borderId="0" xfId="0" applyFont="1"/>
    <xf numFmtId="6" fontId="13" fillId="0" borderId="11" xfId="9" applyNumberFormat="1" applyBorder="1" applyAlignment="1" applyProtection="1">
      <alignment horizontal="center" vertical="center"/>
    </xf>
    <xf numFmtId="9" fontId="55" fillId="0" borderId="0" xfId="0" applyNumberFormat="1" applyFont="1"/>
    <xf numFmtId="8" fontId="55" fillId="0" borderId="0" xfId="0" applyNumberFormat="1" applyFont="1"/>
    <xf numFmtId="6" fontId="55" fillId="5" borderId="0" xfId="6" applyFont="1" applyFill="1" applyAlignment="1"/>
    <xf numFmtId="6" fontId="55" fillId="0" borderId="0" xfId="6" applyFont="1" applyAlignment="1"/>
    <xf numFmtId="6" fontId="14" fillId="5" borderId="2" xfId="8" applyFont="1" applyFill="1" applyBorder="1" applyProtection="1">
      <protection locked="0"/>
    </xf>
    <xf numFmtId="10" fontId="14" fillId="5" borderId="2" xfId="1" applyNumberFormat="1" applyFont="1" applyFill="1" applyBorder="1" applyProtection="1">
      <protection locked="0"/>
    </xf>
    <xf numFmtId="0" fontId="14" fillId="5" borderId="2" xfId="6" applyNumberFormat="1" applyFont="1" applyFill="1" applyBorder="1" applyAlignment="1" applyProtection="1">
      <protection locked="0"/>
    </xf>
    <xf numFmtId="0" fontId="85" fillId="0" borderId="0" xfId="0" applyFont="1"/>
    <xf numFmtId="0" fontId="86" fillId="0" borderId="0" xfId="0" applyFont="1"/>
    <xf numFmtId="0" fontId="87" fillId="0" borderId="0" xfId="0" applyFont="1"/>
    <xf numFmtId="6" fontId="13" fillId="15" borderId="6" xfId="8" applyFill="1" applyBorder="1" applyProtection="1">
      <protection locked="0"/>
    </xf>
    <xf numFmtId="6" fontId="13" fillId="15" borderId="13" xfId="8" applyFill="1" applyBorder="1" applyProtection="1">
      <protection locked="0"/>
    </xf>
  </cellXfs>
  <cellStyles count="13">
    <cellStyle name="Details" xfId="5" xr:uid="{00000000-0005-0000-0000-000000000000}"/>
    <cellStyle name="Table Headings" xfId="4" xr:uid="{00000000-0005-0000-0000-000001000000}"/>
    <cellStyle name="タイトル" xfId="2" builtinId="15" customBuiltin="1"/>
    <cellStyle name="パーセント" xfId="1" builtinId="5"/>
    <cellStyle name="パーセント 2" xfId="9" xr:uid="{00000000-0005-0000-0000-000004000000}"/>
    <cellStyle name="ハイパーリンク" xfId="12" builtinId="8"/>
    <cellStyle name="桁区切り" xfId="11" builtinId="6"/>
    <cellStyle name="桁区切り 2" xfId="10" xr:uid="{00000000-0005-0000-0000-000007000000}"/>
    <cellStyle name="見出し 1" xfId="3" builtinId="16" customBuiltin="1"/>
    <cellStyle name="通貨" xfId="6" builtinId="7"/>
    <cellStyle name="通貨 2" xfId="8" xr:uid="{00000000-0005-0000-0000-00000A000000}"/>
    <cellStyle name="標準" xfId="0" builtinId="0" customBuiltin="1"/>
    <cellStyle name="標準 2" xfId="7" xr:uid="{00000000-0005-0000-0000-00000C000000}"/>
  </cellStyles>
  <dxfs count="0"/>
  <tableStyles count="0" defaultTableStyle="TableStyleMedium2" defaultPivotStyle="PivotStyleLight16"/>
  <colors>
    <mruColors>
      <color rgb="FFF49914"/>
      <color rgb="FFEFDA18"/>
      <color rgb="FFE4A078"/>
      <color rgb="FFFFFF99"/>
      <color rgb="FFCB6628"/>
      <color rgb="FFFCF8CF"/>
      <color rgb="FF4EA4D8"/>
      <color rgb="FF974B1E"/>
      <color rgb="FF8CA0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21033;&#30410;&#35430;&#31639;&#34920;&#65288;&#28961;&#26009;&#29256;&#65289;'!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hyperlink" Target="#&#35443;&#32048;&#21033;&#30410;&#35430;&#31639;&#34920;&#65297;!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12507;&#12540;&#12512;!A1"/><Relationship Id="rId1" Type="http://schemas.openxmlformats.org/officeDocument/2006/relationships/hyperlink" Target="#&#32202;&#24613;&#36899;&#32097;&#20808;&#12398;&#35443;&#32048;!A1"/></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2507;&#12540;&#12512;!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2507;&#12540;&#12512;!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12507;&#12540;&#12512;!A1"/><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2507;&#12540;&#12512;!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2507;&#12540;&#12512;!A1"/></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2507;&#12540;&#12512;!A1"/></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12507;&#12540;&#12512;!A1"/></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27</xdr:col>
      <xdr:colOff>9525</xdr:colOff>
      <xdr:row>38</xdr:row>
      <xdr:rowOff>57150</xdr:rowOff>
    </xdr:to>
    <xdr:sp macro="" textlink="">
      <xdr:nvSpPr>
        <xdr:cNvPr id="1025" name="アートワーク境界" descr="&quot;&quot;">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0" y="4267200"/>
          <a:ext cx="9705975" cy="2381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15240</xdr:colOff>
      <xdr:row>0</xdr:row>
      <xdr:rowOff>0</xdr:rowOff>
    </xdr:from>
    <xdr:to>
      <xdr:col>32</xdr:col>
      <xdr:colOff>198120</xdr:colOff>
      <xdr:row>51</xdr:row>
      <xdr:rowOff>99516</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5240" y="0"/>
          <a:ext cx="14371320" cy="9426396"/>
        </a:xfrm>
        <a:prstGeom prst="rect">
          <a:avLst/>
        </a:prstGeom>
      </xdr:spPr>
    </xdr:pic>
    <xdr:clientData/>
  </xdr:twoCellAnchor>
  <xdr:twoCellAnchor>
    <xdr:from>
      <xdr:col>22</xdr:col>
      <xdr:colOff>148590</xdr:colOff>
      <xdr:row>21</xdr:row>
      <xdr:rowOff>34290</xdr:rowOff>
    </xdr:from>
    <xdr:to>
      <xdr:col>31</xdr:col>
      <xdr:colOff>523875</xdr:colOff>
      <xdr:row>28</xdr:row>
      <xdr:rowOff>83820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9513570" y="3874770"/>
          <a:ext cx="4413885" cy="132969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この資料から算出する数字は利益を保証する物では有りません。あくまでも参考となる資料としてお使い下さい。正確には税理士等の専門家の方々と相談して、算出お願いします。</a:t>
          </a:r>
          <a:endParaRPr kumimoji="1" lang="en-US" altLang="ja-JP" sz="1100"/>
        </a:p>
        <a:p>
          <a:pPr algn="l"/>
          <a:endParaRPr kumimoji="1" lang="en-US" altLang="ja-JP" sz="1100"/>
        </a:p>
        <a:p>
          <a:pPr algn="l"/>
          <a:r>
            <a:rPr kumimoji="1" lang="ja-JP" altLang="en-US" sz="1100"/>
            <a:t>ワンルームマンション１戸購入の場合を想定しています。</a:t>
          </a:r>
        </a:p>
      </xdr:txBody>
    </xdr:sp>
    <xdr:clientData/>
  </xdr:twoCellAnchor>
  <xdr:twoCellAnchor editAs="oneCell">
    <xdr:from>
      <xdr:col>5</xdr:col>
      <xdr:colOff>22860</xdr:colOff>
      <xdr:row>17</xdr:row>
      <xdr:rowOff>30480</xdr:rowOff>
    </xdr:from>
    <xdr:to>
      <xdr:col>10</xdr:col>
      <xdr:colOff>179987</xdr:colOff>
      <xdr:row>19</xdr:row>
      <xdr:rowOff>98941</xdr:rowOff>
    </xdr:to>
    <xdr:pic>
      <xdr:nvPicPr>
        <xdr:cNvPr id="10" name="図 9">
          <a:hlinkClick xmlns:r="http://schemas.openxmlformats.org/officeDocument/2006/relationships" r:id="rId2"/>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2392680" y="3139440"/>
          <a:ext cx="2214527" cy="434221"/>
        </a:xfrm>
        <a:prstGeom prst="rect">
          <a:avLst/>
        </a:prstGeom>
      </xdr:spPr>
    </xdr:pic>
    <xdr:clientData/>
  </xdr:twoCellAnchor>
  <xdr:twoCellAnchor editAs="oneCell">
    <xdr:from>
      <xdr:col>13</xdr:col>
      <xdr:colOff>175260</xdr:colOff>
      <xdr:row>17</xdr:row>
      <xdr:rowOff>45721</xdr:rowOff>
    </xdr:from>
    <xdr:to>
      <xdr:col>18</xdr:col>
      <xdr:colOff>294128</xdr:colOff>
      <xdr:row>19</xdr:row>
      <xdr:rowOff>106680</xdr:rowOff>
    </xdr:to>
    <xdr:pic>
      <xdr:nvPicPr>
        <xdr:cNvPr id="13" name="図 12">
          <a:hlinkClick xmlns:r="http://schemas.openxmlformats.org/officeDocument/2006/relationships" r:id="rId4"/>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a:stretch>
          <a:fillRect/>
        </a:stretch>
      </xdr:blipFill>
      <xdr:spPr>
        <a:xfrm>
          <a:off x="5836920" y="3154681"/>
          <a:ext cx="2176268" cy="426719"/>
        </a:xfrm>
        <a:prstGeom prst="rect">
          <a:avLst/>
        </a:prstGeom>
      </xdr:spPr>
    </xdr:pic>
    <xdr:clientData/>
  </xdr:twoCellAnchor>
  <xdr:twoCellAnchor editAs="oneCell">
    <xdr:from>
      <xdr:col>3</xdr:col>
      <xdr:colOff>7620</xdr:colOff>
      <xdr:row>2</xdr:row>
      <xdr:rowOff>53340</xdr:rowOff>
    </xdr:from>
    <xdr:to>
      <xdr:col>30</xdr:col>
      <xdr:colOff>109073</xdr:colOff>
      <xdr:row>14</xdr:row>
      <xdr:rowOff>144494</xdr:rowOff>
    </xdr:to>
    <xdr:pic>
      <xdr:nvPicPr>
        <xdr:cNvPr id="3" name="図 2">
          <a:extLst>
            <a:ext uri="{FF2B5EF4-FFF2-40B4-BE49-F238E27FC236}">
              <a16:creationId xmlns:a16="http://schemas.microsoft.com/office/drawing/2014/main" id="{B1F72817-F979-4C73-A34A-BAE9A3254533}"/>
            </a:ext>
          </a:extLst>
        </xdr:cNvPr>
        <xdr:cNvPicPr>
          <a:picLocks noChangeAspect="1"/>
        </xdr:cNvPicPr>
      </xdr:nvPicPr>
      <xdr:blipFill>
        <a:blip xmlns:r="http://schemas.openxmlformats.org/officeDocument/2006/relationships" r:embed="rId6"/>
        <a:stretch>
          <a:fillRect/>
        </a:stretch>
      </xdr:blipFill>
      <xdr:spPr>
        <a:xfrm>
          <a:off x="1554480" y="419100"/>
          <a:ext cx="11333333" cy="2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448640</xdr:colOff>
      <xdr:row>28</xdr:row>
      <xdr:rowOff>0</xdr:rowOff>
    </xdr:from>
    <xdr:to>
      <xdr:col>6</xdr:col>
      <xdr:colOff>2035308</xdr:colOff>
      <xdr:row>28</xdr:row>
      <xdr:rowOff>0</xdr:rowOff>
    </xdr:to>
    <xdr:grpSp>
      <xdr:nvGrpSpPr>
        <xdr:cNvPr id="38" name="緊急連絡先の詳細">
          <a:hlinkClick xmlns:r="http://schemas.openxmlformats.org/officeDocument/2006/relationships" r:id="rId1" tooltip="[緊急連絡先の詳細] を表示するには、ここをクリック"/>
          <a:extLst>
            <a:ext uri="{FF2B5EF4-FFF2-40B4-BE49-F238E27FC236}">
              <a16:creationId xmlns:a16="http://schemas.microsoft.com/office/drawing/2014/main" id="{00000000-0008-0000-0200-000026000000}"/>
            </a:ext>
          </a:extLst>
        </xdr:cNvPr>
        <xdr:cNvGrpSpPr/>
      </xdr:nvGrpSpPr>
      <xdr:grpSpPr>
        <a:xfrm>
          <a:off x="14256080" y="7429500"/>
          <a:ext cx="1510468" cy="0"/>
          <a:chOff x="7467511" y="2116689"/>
          <a:chExt cx="1428750" cy="466726"/>
        </a:xfrm>
      </xdr:grpSpPr>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7467511" y="2116689"/>
            <a:ext cx="14287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ja-JP" altLang="en-US" sz="1600">
                <a:solidFill>
                  <a:schemeClr val="bg1"/>
                </a:solidFill>
                <a:latin typeface="Meiryo UI" panose="020B0604030504040204" pitchFamily="50" charset="-128"/>
                <a:ea typeface="Meiryo UI" panose="020B0604030504040204" pitchFamily="50" charset="-128"/>
                <a:cs typeface="Meiryo UI" panose="020B0604030504040204" pitchFamily="50" charset="-128"/>
              </a:rPr>
              <a:t>緊急連絡先の</a:t>
            </a:r>
            <a:endParaRPr lang="en-US" sz="16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7477036" y="2386317"/>
            <a:ext cx="1409700" cy="1970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詳細</a:t>
            </a:r>
            <a:endParaRPr 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oneCell">
    <xdr:from>
      <xdr:col>5</xdr:col>
      <xdr:colOff>6301740</xdr:colOff>
      <xdr:row>0</xdr:row>
      <xdr:rowOff>38100</xdr:rowOff>
    </xdr:from>
    <xdr:to>
      <xdr:col>6</xdr:col>
      <xdr:colOff>10823</xdr:colOff>
      <xdr:row>0</xdr:row>
      <xdr:rowOff>367434</xdr:rowOff>
    </xdr:to>
    <xdr:pic>
      <xdr:nvPicPr>
        <xdr:cNvPr id="15" name="図 14">
          <a:hlinkClick xmlns:r="http://schemas.openxmlformats.org/officeDocument/2006/relationships" r:id="rId2"/>
          <a:extLst>
            <a:ext uri="{FF2B5EF4-FFF2-40B4-BE49-F238E27FC236}">
              <a16:creationId xmlns:a16="http://schemas.microsoft.com/office/drawing/2014/main" id="{E8EA4CC8-B0BD-4035-B4BE-497E36F8F881}"/>
            </a:ext>
          </a:extLst>
        </xdr:cNvPr>
        <xdr:cNvPicPr>
          <a:picLocks noChangeAspect="1"/>
        </xdr:cNvPicPr>
      </xdr:nvPicPr>
      <xdr:blipFill>
        <a:blip xmlns:r="http://schemas.openxmlformats.org/officeDocument/2006/relationships" r:embed="rId3"/>
        <a:stretch>
          <a:fillRect/>
        </a:stretch>
      </xdr:blipFill>
      <xdr:spPr>
        <a:xfrm>
          <a:off x="12138660" y="38100"/>
          <a:ext cx="1679603" cy="329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6286500</xdr:colOff>
      <xdr:row>0</xdr:row>
      <xdr:rowOff>45720</xdr:rowOff>
    </xdr:from>
    <xdr:to>
      <xdr:col>5</xdr:col>
      <xdr:colOff>7966103</xdr:colOff>
      <xdr:row>0</xdr:row>
      <xdr:rowOff>375054</xdr:rowOff>
    </xdr:to>
    <xdr:pic>
      <xdr:nvPicPr>
        <xdr:cNvPr id="2" name="図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2123420" y="45720"/>
          <a:ext cx="1679603" cy="3293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0</xdr:colOff>
      <xdr:row>0</xdr:row>
      <xdr:rowOff>99060</xdr:rowOff>
    </xdr:from>
    <xdr:to>
      <xdr:col>19</xdr:col>
      <xdr:colOff>460403</xdr:colOff>
      <xdr:row>1</xdr:row>
      <xdr:rowOff>32154</xdr:rowOff>
    </xdr:to>
    <xdr:pic>
      <xdr:nvPicPr>
        <xdr:cNvPr id="3" name="図 2">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2131040" y="99060"/>
          <a:ext cx="1679603" cy="329334"/>
        </a:xfrm>
        <a:prstGeom prst="rect">
          <a:avLst/>
        </a:prstGeom>
      </xdr:spPr>
    </xdr:pic>
    <xdr:clientData/>
  </xdr:twoCellAnchor>
  <xdr:twoCellAnchor>
    <xdr:from>
      <xdr:col>1</xdr:col>
      <xdr:colOff>0</xdr:colOff>
      <xdr:row>43</xdr:row>
      <xdr:rowOff>0</xdr:rowOff>
    </xdr:from>
    <xdr:to>
      <xdr:col>5</xdr:col>
      <xdr:colOff>481965</xdr:colOff>
      <xdr:row>50</xdr:row>
      <xdr:rowOff>49530</xdr:rowOff>
    </xdr:to>
    <xdr:sp macro="" textlink="">
      <xdr:nvSpPr>
        <xdr:cNvPr id="5" name="角丸四角形 1">
          <a:extLst>
            <a:ext uri="{FF2B5EF4-FFF2-40B4-BE49-F238E27FC236}">
              <a16:creationId xmlns:a16="http://schemas.microsoft.com/office/drawing/2014/main" id="{00000000-0008-0000-0400-000005000000}"/>
            </a:ext>
          </a:extLst>
        </xdr:cNvPr>
        <xdr:cNvSpPr/>
      </xdr:nvSpPr>
      <xdr:spPr>
        <a:xfrm>
          <a:off x="609600" y="6720840"/>
          <a:ext cx="4413885" cy="132969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この資料から算出する数字は利益を保証する物では有りません。あくまでも参考となる資料としてお使い下さい。正確には税理士等の専門家の方々と相談して、算出お願いします。</a:t>
          </a:r>
          <a:endParaRPr kumimoji="1" lang="en-US" altLang="ja-JP" sz="1100"/>
        </a:p>
        <a:p>
          <a:pPr algn="l"/>
          <a:endParaRPr kumimoji="1" lang="en-US" altLang="ja-JP" sz="1100"/>
        </a:p>
        <a:p>
          <a:pPr algn="l"/>
          <a:r>
            <a:rPr kumimoji="1" lang="ja-JP" altLang="en-US" sz="1100"/>
            <a:t>ワンルームマンション１戸購入の場合を想定しています。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581025</xdr:colOff>
      <xdr:row>41</xdr:row>
      <xdr:rowOff>9525</xdr:rowOff>
    </xdr:from>
    <xdr:to>
      <xdr:col>7</xdr:col>
      <xdr:colOff>161925</xdr:colOff>
      <xdr:row>47</xdr:row>
      <xdr:rowOff>161925</xdr:rowOff>
    </xdr:to>
    <xdr:sp macro="" textlink="">
      <xdr:nvSpPr>
        <xdr:cNvPr id="3" name="左中かっこ 2">
          <a:extLst>
            <a:ext uri="{FF2B5EF4-FFF2-40B4-BE49-F238E27FC236}">
              <a16:creationId xmlns:a16="http://schemas.microsoft.com/office/drawing/2014/main" id="{00000000-0008-0000-0500-000003000000}"/>
            </a:ext>
          </a:extLst>
        </xdr:cNvPr>
        <xdr:cNvSpPr/>
      </xdr:nvSpPr>
      <xdr:spPr>
        <a:xfrm>
          <a:off x="12773025" y="657225"/>
          <a:ext cx="190500" cy="123825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editAs="oneCell">
    <xdr:from>
      <xdr:col>8</xdr:col>
      <xdr:colOff>541020</xdr:colOff>
      <xdr:row>16</xdr:row>
      <xdr:rowOff>60960</xdr:rowOff>
    </xdr:from>
    <xdr:to>
      <xdr:col>13</xdr:col>
      <xdr:colOff>952500</xdr:colOff>
      <xdr:row>36</xdr:row>
      <xdr:rowOff>129540</xdr:rowOff>
    </xdr:to>
    <xdr:pic>
      <xdr:nvPicPr>
        <xdr:cNvPr id="5" name="図 4">
          <a:extLst>
            <a:ext uri="{FF2B5EF4-FFF2-40B4-BE49-F238E27FC236}">
              <a16:creationId xmlns:a16="http://schemas.microsoft.com/office/drawing/2014/main" id="{ED27EA83-FFCF-4BA6-A290-3D2A9CA568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4740" y="3185160"/>
          <a:ext cx="5379720" cy="3710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38100</xdr:colOff>
      <xdr:row>0</xdr:row>
      <xdr:rowOff>76200</xdr:rowOff>
    </xdr:from>
    <xdr:to>
      <xdr:col>14</xdr:col>
      <xdr:colOff>422303</xdr:colOff>
      <xdr:row>1</xdr:row>
      <xdr:rowOff>9294</xdr:rowOff>
    </xdr:to>
    <xdr:pic>
      <xdr:nvPicPr>
        <xdr:cNvPr id="6" name="図 5">
          <a:hlinkClick xmlns:r="http://schemas.openxmlformats.org/officeDocument/2006/relationships" r:id="rId2"/>
          <a:extLst>
            <a:ext uri="{FF2B5EF4-FFF2-40B4-BE49-F238E27FC236}">
              <a16:creationId xmlns:a16="http://schemas.microsoft.com/office/drawing/2014/main" id="{89526778-09DF-424F-AA4F-2D9897E07798}"/>
            </a:ext>
          </a:extLst>
        </xdr:cNvPr>
        <xdr:cNvPicPr>
          <a:picLocks noChangeAspect="1"/>
        </xdr:cNvPicPr>
      </xdr:nvPicPr>
      <xdr:blipFill>
        <a:blip xmlns:r="http://schemas.openxmlformats.org/officeDocument/2006/relationships" r:embed="rId3"/>
        <a:stretch>
          <a:fillRect/>
        </a:stretch>
      </xdr:blipFill>
      <xdr:spPr>
        <a:xfrm>
          <a:off x="11910060" y="76200"/>
          <a:ext cx="1679603" cy="3293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2308860</xdr:colOff>
      <xdr:row>0</xdr:row>
      <xdr:rowOff>99060</xdr:rowOff>
    </xdr:from>
    <xdr:to>
      <xdr:col>13</xdr:col>
      <xdr:colOff>582323</xdr:colOff>
      <xdr:row>1</xdr:row>
      <xdr:rowOff>32154</xdr:rowOff>
    </xdr:to>
    <xdr:pic>
      <xdr:nvPicPr>
        <xdr:cNvPr id="3" name="図 2">
          <a:hlinkClick xmlns:r="http://schemas.openxmlformats.org/officeDocument/2006/relationships" r:id="rId1"/>
          <a:extLst>
            <a:ext uri="{FF2B5EF4-FFF2-40B4-BE49-F238E27FC236}">
              <a16:creationId xmlns:a16="http://schemas.microsoft.com/office/drawing/2014/main" id="{08E896F3-174F-4722-B76A-6B09F80DC98B}"/>
            </a:ext>
          </a:extLst>
        </xdr:cNvPr>
        <xdr:cNvPicPr>
          <a:picLocks noChangeAspect="1"/>
        </xdr:cNvPicPr>
      </xdr:nvPicPr>
      <xdr:blipFill>
        <a:blip xmlns:r="http://schemas.openxmlformats.org/officeDocument/2006/relationships" r:embed="rId2"/>
        <a:stretch>
          <a:fillRect/>
        </a:stretch>
      </xdr:blipFill>
      <xdr:spPr>
        <a:xfrm>
          <a:off x="11948160" y="99060"/>
          <a:ext cx="1679603" cy="3293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472440</xdr:colOff>
      <xdr:row>0</xdr:row>
      <xdr:rowOff>144780</xdr:rowOff>
    </xdr:from>
    <xdr:to>
      <xdr:col>14</xdr:col>
      <xdr:colOff>864263</xdr:colOff>
      <xdr:row>1</xdr:row>
      <xdr:rowOff>77874</xdr:rowOff>
    </xdr:to>
    <xdr:pic>
      <xdr:nvPicPr>
        <xdr:cNvPr id="3" name="図 2">
          <a:hlinkClick xmlns:r="http://schemas.openxmlformats.org/officeDocument/2006/relationships" r:id="rId1"/>
          <a:extLst>
            <a:ext uri="{FF2B5EF4-FFF2-40B4-BE49-F238E27FC236}">
              <a16:creationId xmlns:a16="http://schemas.microsoft.com/office/drawing/2014/main" id="{4D2158D4-458F-4F17-8D0F-E99CB6F35D3E}"/>
            </a:ext>
          </a:extLst>
        </xdr:cNvPr>
        <xdr:cNvPicPr>
          <a:picLocks noChangeAspect="1"/>
        </xdr:cNvPicPr>
      </xdr:nvPicPr>
      <xdr:blipFill>
        <a:blip xmlns:r="http://schemas.openxmlformats.org/officeDocument/2006/relationships" r:embed="rId2"/>
        <a:stretch>
          <a:fillRect/>
        </a:stretch>
      </xdr:blipFill>
      <xdr:spPr>
        <a:xfrm>
          <a:off x="10637520" y="144780"/>
          <a:ext cx="1679603" cy="3293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69</xdr:row>
      <xdr:rowOff>0</xdr:rowOff>
    </xdr:from>
    <xdr:to>
      <xdr:col>3</xdr:col>
      <xdr:colOff>390525</xdr:colOff>
      <xdr:row>76</xdr:row>
      <xdr:rowOff>87630</xdr:rowOff>
    </xdr:to>
    <xdr:sp macro="" textlink="">
      <xdr:nvSpPr>
        <xdr:cNvPr id="5" name="角丸四角形 1">
          <a:extLst>
            <a:ext uri="{FF2B5EF4-FFF2-40B4-BE49-F238E27FC236}">
              <a16:creationId xmlns:a16="http://schemas.microsoft.com/office/drawing/2014/main" id="{00000000-0008-0000-0800-000005000000}"/>
            </a:ext>
          </a:extLst>
        </xdr:cNvPr>
        <xdr:cNvSpPr/>
      </xdr:nvSpPr>
      <xdr:spPr>
        <a:xfrm>
          <a:off x="312420" y="15026640"/>
          <a:ext cx="3926205" cy="136779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この資料から算出する数字は利益を保証する物では有りません。あくまでも参考となる資料としてお使い下さい。正確には税理士等の専門家の方々と相談して、算出お願いします。</a:t>
          </a:r>
          <a:endParaRPr kumimoji="1" lang="en-US" altLang="ja-JP" sz="1100"/>
        </a:p>
        <a:p>
          <a:pPr algn="l"/>
          <a:endParaRPr kumimoji="1" lang="en-US" altLang="ja-JP" sz="1100"/>
        </a:p>
        <a:p>
          <a:pPr algn="l"/>
          <a:r>
            <a:rPr kumimoji="1" lang="ja-JP" altLang="en-US" sz="1100"/>
            <a:t>ワンルームマンション１戸購入の場合を想定しています。</a:t>
          </a:r>
        </a:p>
      </xdr:txBody>
    </xdr:sp>
    <xdr:clientData/>
  </xdr:twoCellAnchor>
  <xdr:twoCellAnchor editAs="oneCell">
    <xdr:from>
      <xdr:col>7</xdr:col>
      <xdr:colOff>15240</xdr:colOff>
      <xdr:row>0</xdr:row>
      <xdr:rowOff>60960</xdr:rowOff>
    </xdr:from>
    <xdr:to>
      <xdr:col>7</xdr:col>
      <xdr:colOff>1694843</xdr:colOff>
      <xdr:row>0</xdr:row>
      <xdr:rowOff>390294</xdr:rowOff>
    </xdr:to>
    <xdr:pic>
      <xdr:nvPicPr>
        <xdr:cNvPr id="4" name="図 3">
          <a:hlinkClick xmlns:r="http://schemas.openxmlformats.org/officeDocument/2006/relationships" r:id="rId1"/>
          <a:extLst>
            <a:ext uri="{FF2B5EF4-FFF2-40B4-BE49-F238E27FC236}">
              <a16:creationId xmlns:a16="http://schemas.microsoft.com/office/drawing/2014/main" id="{B5464775-DD98-4CD0-9F32-066F3563B946}"/>
            </a:ext>
          </a:extLst>
        </xdr:cNvPr>
        <xdr:cNvPicPr>
          <a:picLocks noChangeAspect="1"/>
        </xdr:cNvPicPr>
      </xdr:nvPicPr>
      <xdr:blipFill>
        <a:blip xmlns:r="http://schemas.openxmlformats.org/officeDocument/2006/relationships" r:embed="rId2"/>
        <a:stretch>
          <a:fillRect/>
        </a:stretch>
      </xdr:blipFill>
      <xdr:spPr>
        <a:xfrm>
          <a:off x="11666220" y="60960"/>
          <a:ext cx="1679603" cy="3293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198120</xdr:colOff>
      <xdr:row>92</xdr:row>
      <xdr:rowOff>22860</xdr:rowOff>
    </xdr:from>
    <xdr:to>
      <xdr:col>12</xdr:col>
      <xdr:colOff>137160</xdr:colOff>
      <xdr:row>516</xdr:row>
      <xdr:rowOff>160020</xdr:rowOff>
    </xdr:to>
    <xdr:sp macro="" textlink="">
      <xdr:nvSpPr>
        <xdr:cNvPr id="2" name="右中かっこ 1">
          <a:extLst>
            <a:ext uri="{FF2B5EF4-FFF2-40B4-BE49-F238E27FC236}">
              <a16:creationId xmlns:a16="http://schemas.microsoft.com/office/drawing/2014/main" id="{B5CB825C-A03D-4730-85B8-E5839BE57145}"/>
            </a:ext>
          </a:extLst>
        </xdr:cNvPr>
        <xdr:cNvSpPr/>
      </xdr:nvSpPr>
      <xdr:spPr>
        <a:xfrm>
          <a:off x="9540240" y="7139940"/>
          <a:ext cx="1074420" cy="601218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12</xdr:col>
      <xdr:colOff>998220</xdr:colOff>
      <xdr:row>0</xdr:row>
      <xdr:rowOff>91440</xdr:rowOff>
    </xdr:from>
    <xdr:to>
      <xdr:col>14</xdr:col>
      <xdr:colOff>833783</xdr:colOff>
      <xdr:row>1</xdr:row>
      <xdr:rowOff>24534</xdr:rowOff>
    </xdr:to>
    <xdr:pic>
      <xdr:nvPicPr>
        <xdr:cNvPr id="4" name="図 3">
          <a:hlinkClick xmlns:r="http://schemas.openxmlformats.org/officeDocument/2006/relationships" r:id="rId1"/>
          <a:extLst>
            <a:ext uri="{FF2B5EF4-FFF2-40B4-BE49-F238E27FC236}">
              <a16:creationId xmlns:a16="http://schemas.microsoft.com/office/drawing/2014/main" id="{5EA5EDEC-6364-45F4-9694-7726D0BE3BB6}"/>
            </a:ext>
          </a:extLst>
        </xdr:cNvPr>
        <xdr:cNvPicPr>
          <a:picLocks noChangeAspect="1"/>
        </xdr:cNvPicPr>
      </xdr:nvPicPr>
      <xdr:blipFill>
        <a:blip xmlns:r="http://schemas.openxmlformats.org/officeDocument/2006/relationships" r:embed="rId2"/>
        <a:stretch>
          <a:fillRect/>
        </a:stretch>
      </xdr:blipFill>
      <xdr:spPr>
        <a:xfrm>
          <a:off x="11475720" y="91440"/>
          <a:ext cx="1679603" cy="329334"/>
        </a:xfrm>
        <a:prstGeom prst="rect">
          <a:avLst/>
        </a:prstGeom>
      </xdr:spPr>
    </xdr:pic>
    <xdr:clientData/>
  </xdr:twoCellAnchor>
</xdr:wsDr>
</file>

<file path=xl/theme/theme1.xml><?xml version="1.0" encoding="utf-8"?>
<a:theme xmlns:a="http://schemas.openxmlformats.org/drawingml/2006/main" name="Office Theme">
  <a:themeElements>
    <a:clrScheme name="Vacation Planner">
      <a:dk1>
        <a:sysClr val="windowText" lastClr="000000"/>
      </a:dk1>
      <a:lt1>
        <a:sysClr val="window" lastClr="FFFFFF"/>
      </a:lt1>
      <a:dk2>
        <a:srgbClr val="584232"/>
      </a:dk2>
      <a:lt2>
        <a:srgbClr val="FFFFFF"/>
      </a:lt2>
      <a:accent1>
        <a:srgbClr val="F49914"/>
      </a:accent1>
      <a:accent2>
        <a:srgbClr val="CB6628"/>
      </a:accent2>
      <a:accent3>
        <a:srgbClr val="EFDA18"/>
      </a:accent3>
      <a:accent4>
        <a:srgbClr val="8CA03C"/>
      </a:accent4>
      <a:accent5>
        <a:srgbClr val="1B587C"/>
      </a:accent5>
      <a:accent6>
        <a:srgbClr val="604878"/>
      </a:accent6>
      <a:hlink>
        <a:srgbClr val="1B587C"/>
      </a:hlink>
      <a:folHlink>
        <a:srgbClr val="604878"/>
      </a:folHlink>
    </a:clrScheme>
    <a:fontScheme name="Vacation Planner">
      <a:majorFont>
        <a:latin typeface="Freestyle Script"/>
        <a:ea typeface=""/>
        <a:cs typeface=""/>
      </a:majorFont>
      <a:minorFont>
        <a:latin typeface="Corbe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49914"/>
    <pageSetUpPr fitToPage="1"/>
  </sheetPr>
  <dimension ref="C39:AB44"/>
  <sheetViews>
    <sheetView showGridLines="0" workbookViewId="0">
      <selection activeCell="A101" sqref="A101"/>
    </sheetView>
  </sheetViews>
  <sheetFormatPr defaultColWidth="9.109375" defaultRowHeight="14.4" x14ac:dyDescent="0.3"/>
  <cols>
    <col min="1" max="1" width="11.44140625" style="3" bestFit="1" customWidth="1"/>
    <col min="2" max="2" width="9.109375" style="3"/>
    <col min="3" max="3" width="4.33203125" style="3" customWidth="1"/>
    <col min="4" max="26" width="6" style="3" customWidth="1"/>
    <col min="27" max="27" width="3.109375" style="3" customWidth="1"/>
    <col min="28" max="28" width="4.44140625" style="3" customWidth="1"/>
    <col min="29" max="16384" width="9.109375" style="3"/>
  </cols>
  <sheetData>
    <row r="39" spans="3:28" x14ac:dyDescent="0.3">
      <c r="C39" s="1"/>
      <c r="D39" s="1"/>
      <c r="E39" s="1"/>
      <c r="F39" s="1"/>
      <c r="G39" s="1"/>
      <c r="H39" s="1"/>
      <c r="I39" s="1"/>
      <c r="J39" s="1"/>
      <c r="K39" s="1"/>
      <c r="L39" s="1"/>
      <c r="M39" s="1"/>
      <c r="N39" s="1"/>
      <c r="O39" s="1"/>
      <c r="P39" s="1"/>
      <c r="Q39" s="1"/>
      <c r="R39" s="1"/>
      <c r="S39" s="1"/>
      <c r="T39" s="1"/>
      <c r="U39" s="1"/>
      <c r="V39" s="1"/>
      <c r="W39" s="1"/>
      <c r="X39" s="1"/>
      <c r="Y39" s="1"/>
      <c r="Z39" s="1"/>
      <c r="AA39" s="1"/>
      <c r="AB39" s="2"/>
    </row>
    <row r="40" spans="3:28" x14ac:dyDescent="0.3">
      <c r="C40" s="1"/>
      <c r="D40" s="1"/>
      <c r="E40" s="1"/>
      <c r="F40" s="1"/>
      <c r="G40" s="1"/>
      <c r="H40" s="1"/>
      <c r="I40" s="1"/>
      <c r="J40" s="1"/>
      <c r="K40" s="1"/>
      <c r="L40" s="1"/>
      <c r="M40" s="1"/>
      <c r="N40" s="1"/>
      <c r="O40" s="1"/>
      <c r="P40" s="1"/>
      <c r="Q40" s="1"/>
      <c r="R40" s="1"/>
      <c r="S40" s="1"/>
      <c r="T40" s="1"/>
      <c r="U40" s="1"/>
      <c r="V40" s="1"/>
      <c r="W40" s="1"/>
      <c r="X40" s="1"/>
      <c r="Y40" s="1"/>
      <c r="Z40" s="1"/>
      <c r="AA40" s="1"/>
      <c r="AB40" s="2"/>
    </row>
    <row r="41" spans="3:28" x14ac:dyDescent="0.3">
      <c r="C41" s="1"/>
      <c r="D41" s="1"/>
      <c r="E41" s="1"/>
      <c r="F41" s="1"/>
      <c r="G41" s="1"/>
      <c r="H41" s="1"/>
      <c r="I41" s="1"/>
      <c r="J41" s="1"/>
      <c r="K41" s="1"/>
      <c r="L41" s="1"/>
      <c r="M41" s="1"/>
      <c r="N41" s="1"/>
      <c r="O41" s="1"/>
      <c r="P41" s="1"/>
      <c r="Q41" s="1"/>
      <c r="R41" s="1"/>
      <c r="S41" s="1"/>
      <c r="T41" s="1"/>
      <c r="U41" s="1"/>
      <c r="V41" s="1"/>
      <c r="W41" s="1"/>
      <c r="X41" s="1"/>
      <c r="Y41" s="1"/>
      <c r="Z41" s="1"/>
      <c r="AA41" s="1"/>
      <c r="AB41" s="2"/>
    </row>
    <row r="42" spans="3:28" x14ac:dyDescent="0.3">
      <c r="C42" s="1"/>
      <c r="D42" s="1"/>
      <c r="E42" s="1"/>
      <c r="F42" s="1"/>
      <c r="G42" s="1"/>
      <c r="H42" s="1"/>
      <c r="I42" s="1"/>
      <c r="J42" s="1"/>
      <c r="K42" s="1"/>
      <c r="L42" s="1"/>
      <c r="M42" s="1"/>
      <c r="N42" s="1"/>
      <c r="O42" s="1"/>
      <c r="P42" s="1"/>
      <c r="Q42" s="1"/>
      <c r="R42" s="1"/>
      <c r="S42" s="1"/>
      <c r="T42" s="1"/>
      <c r="U42" s="1"/>
      <c r="V42" s="1"/>
      <c r="W42" s="1"/>
      <c r="X42" s="1"/>
      <c r="Y42" s="1"/>
      <c r="Z42" s="1"/>
      <c r="AA42" s="1"/>
      <c r="AB42" s="2"/>
    </row>
    <row r="43" spans="3:28" x14ac:dyDescent="0.3">
      <c r="C43" s="1"/>
      <c r="D43" s="1"/>
      <c r="E43" s="1"/>
      <c r="F43" s="1"/>
      <c r="G43" s="1"/>
      <c r="H43" s="1"/>
      <c r="I43" s="1"/>
      <c r="J43" s="1"/>
      <c r="K43" s="1"/>
      <c r="L43" s="1"/>
      <c r="M43" s="1"/>
      <c r="N43" s="1"/>
      <c r="O43" s="1"/>
      <c r="P43" s="1"/>
      <c r="Q43" s="1"/>
      <c r="R43" s="1"/>
      <c r="S43" s="1"/>
      <c r="T43" s="1"/>
      <c r="U43" s="1"/>
      <c r="V43" s="1"/>
      <c r="W43" s="1"/>
      <c r="X43" s="1"/>
      <c r="Y43" s="1"/>
      <c r="Z43" s="1"/>
      <c r="AA43" s="1"/>
      <c r="AB43" s="2"/>
    </row>
    <row r="44" spans="3:28" x14ac:dyDescent="0.3">
      <c r="C44" s="1"/>
      <c r="D44" s="1"/>
      <c r="E44" s="1"/>
      <c r="F44" s="1"/>
      <c r="G44" s="1"/>
      <c r="H44" s="1"/>
      <c r="I44" s="1"/>
      <c r="J44" s="1"/>
      <c r="K44" s="1"/>
      <c r="L44" s="1"/>
      <c r="M44" s="1"/>
      <c r="N44" s="1"/>
      <c r="O44" s="1"/>
      <c r="P44" s="1"/>
      <c r="Q44" s="1"/>
      <c r="R44" s="1"/>
      <c r="S44" s="1"/>
      <c r="T44" s="1"/>
      <c r="U44" s="1"/>
      <c r="V44" s="1"/>
      <c r="W44" s="1"/>
      <c r="X44" s="1"/>
      <c r="Y44" s="1"/>
      <c r="Z44" s="1"/>
      <c r="AA44" s="1"/>
      <c r="AB44" s="2"/>
    </row>
  </sheetData>
  <sheetProtection algorithmName="SHA-512" hashValue="J/LnMQweYMqM5ThLX7lQiXhZBxnRwmezsACilpP89FyFuilNi5T0JyFDq9CbwDDN4HBw7bMgnyfOSqok9BmO9A==" saltValue="rO1N/s9gfXY21iZvclgVng==" spinCount="100000" sheet="1" objects="1" scenarios="1" selectLockedCells="1" selectUnlockedCells="1"/>
  <phoneticPr fontId="6"/>
  <pageMargins left="0.25" right="0.25" top="0.75" bottom="0.75" header="0.3" footer="0.3"/>
  <pageSetup scale="9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F2598-1941-4572-BF9E-3A4E8865C803}">
  <dimension ref="A2:B100"/>
  <sheetViews>
    <sheetView showGridLines="0" workbookViewId="0">
      <selection activeCell="B6" sqref="B6"/>
    </sheetView>
  </sheetViews>
  <sheetFormatPr defaultRowHeight="13.8" x14ac:dyDescent="0.3"/>
  <cols>
    <col min="2" max="2" width="146.21875" customWidth="1"/>
  </cols>
  <sheetData>
    <row r="2" spans="2:2" ht="21.6" x14ac:dyDescent="0.3">
      <c r="B2" s="527" t="s">
        <v>883</v>
      </c>
    </row>
    <row r="3" spans="2:2" ht="21.6" x14ac:dyDescent="0.3">
      <c r="B3" s="527" t="s">
        <v>884</v>
      </c>
    </row>
    <row r="4" spans="2:2" ht="15.6" x14ac:dyDescent="0.3">
      <c r="B4" s="57"/>
    </row>
    <row r="5" spans="2:2" ht="15.6" x14ac:dyDescent="0.3">
      <c r="B5" s="57" t="s">
        <v>875</v>
      </c>
    </row>
    <row r="6" spans="2:2" ht="15.6" x14ac:dyDescent="0.3">
      <c r="B6" s="57" t="s">
        <v>873</v>
      </c>
    </row>
    <row r="7" spans="2:2" ht="15.6" x14ac:dyDescent="0.3">
      <c r="B7" s="57" t="s">
        <v>885</v>
      </c>
    </row>
    <row r="8" spans="2:2" ht="15.6" x14ac:dyDescent="0.3">
      <c r="B8" s="57" t="s">
        <v>874</v>
      </c>
    </row>
    <row r="9" spans="2:2" ht="23.4" x14ac:dyDescent="0.3">
      <c r="B9" s="548" t="s">
        <v>985</v>
      </c>
    </row>
    <row r="10" spans="2:2" ht="15.6" x14ac:dyDescent="0.3">
      <c r="B10" s="57"/>
    </row>
    <row r="11" spans="2:2" ht="15.6" x14ac:dyDescent="0.3">
      <c r="B11" s="57"/>
    </row>
    <row r="12" spans="2:2" ht="15.6" x14ac:dyDescent="0.3">
      <c r="B12" s="57" t="s">
        <v>882</v>
      </c>
    </row>
    <row r="13" spans="2:2" ht="15.6" x14ac:dyDescent="0.3">
      <c r="B13" s="57" t="s">
        <v>874</v>
      </c>
    </row>
    <row r="14" spans="2:2" s="31" customFormat="1" ht="44.4" x14ac:dyDescent="0.3">
      <c r="B14" s="58" t="s">
        <v>876</v>
      </c>
    </row>
    <row r="15" spans="2:2" s="31" customFormat="1" ht="15.6" x14ac:dyDescent="0.3">
      <c r="B15" s="58"/>
    </row>
    <row r="16" spans="2:2" s="31" customFormat="1" ht="30" x14ac:dyDescent="0.3">
      <c r="B16" s="58" t="s">
        <v>877</v>
      </c>
    </row>
    <row r="17" spans="2:2" s="31" customFormat="1" ht="15.6" x14ac:dyDescent="0.3">
      <c r="B17" s="58"/>
    </row>
    <row r="18" spans="2:2" s="31" customFormat="1" ht="44.4" x14ac:dyDescent="0.3">
      <c r="B18" s="58" t="s">
        <v>878</v>
      </c>
    </row>
    <row r="19" spans="2:2" s="31" customFormat="1" ht="15.6" x14ac:dyDescent="0.3">
      <c r="B19" s="58"/>
    </row>
    <row r="20" spans="2:2" s="31" customFormat="1" ht="44.4" x14ac:dyDescent="0.3">
      <c r="B20" s="58" t="s">
        <v>879</v>
      </c>
    </row>
    <row r="21" spans="2:2" s="31" customFormat="1" ht="15.6" x14ac:dyDescent="0.3">
      <c r="B21" s="58"/>
    </row>
    <row r="22" spans="2:2" s="31" customFormat="1" ht="58.8" x14ac:dyDescent="0.3">
      <c r="B22" s="58" t="s">
        <v>880</v>
      </c>
    </row>
    <row r="23" spans="2:2" s="31" customFormat="1" ht="15.6" x14ac:dyDescent="0.3">
      <c r="B23" s="58"/>
    </row>
    <row r="24" spans="2:2" s="31" customFormat="1" ht="30" x14ac:dyDescent="0.3">
      <c r="B24" s="58" t="s">
        <v>881</v>
      </c>
    </row>
    <row r="25" spans="2:2" ht="15.6" x14ac:dyDescent="0.3">
      <c r="B25" s="30"/>
    </row>
    <row r="26" spans="2:2" ht="15.6" x14ac:dyDescent="0.3">
      <c r="B26" s="546" t="s">
        <v>984</v>
      </c>
    </row>
    <row r="27" spans="2:2" ht="15.6" x14ac:dyDescent="0.3">
      <c r="B27" s="30"/>
    </row>
    <row r="30" spans="2:2" x14ac:dyDescent="0.3">
      <c r="B30" s="528"/>
    </row>
    <row r="31" spans="2:2" ht="55.2" x14ac:dyDescent="0.6">
      <c r="B31" s="547"/>
    </row>
    <row r="100" spans="1:1" x14ac:dyDescent="0.3">
      <c r="A100" s="537" t="s">
        <v>978</v>
      </c>
    </row>
  </sheetData>
  <sheetProtection algorithmName="SHA-512" hashValue="Yumv8gCXhpjUR3bMK56B4wuzOebVl2kEA2qhq460JoVQ2lXlCEuK/L54TPR8F2XA+zupkDJSa4yxm1iyLak9ZA==" saltValue="IynpcjP+ajUlfFuDHlus9A==" spinCount="100000" sheet="1" objects="1" scenarios="1" selectLockedCells="1" selectUnlockedCells="1"/>
  <phoneticPr fontId="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C6F77-30A8-4711-8DBF-BCECAEEEC2E0}">
  <sheetPr>
    <tabColor rgb="FFEFDA18"/>
  </sheetPr>
  <dimension ref="A1:J30"/>
  <sheetViews>
    <sheetView showGridLines="0" zoomScaleNormal="100" workbookViewId="0">
      <selection activeCell="D12" sqref="D12"/>
    </sheetView>
  </sheetViews>
  <sheetFormatPr defaultColWidth="9.109375" defaultRowHeight="14.4" x14ac:dyDescent="0.3"/>
  <cols>
    <col min="1" max="1" width="4.5546875" style="64" customWidth="1"/>
    <col min="2" max="2" width="32.33203125" style="64" customWidth="1"/>
    <col min="3" max="3" width="19.5546875" style="64" customWidth="1"/>
    <col min="4" max="4" width="23.77734375" style="64" customWidth="1"/>
    <col min="5" max="5" width="4.88671875" style="64" customWidth="1"/>
    <col min="6" max="6" width="116.21875" style="64" customWidth="1"/>
    <col min="7" max="7" width="28.5546875" style="64" customWidth="1"/>
    <col min="8" max="8" width="13.88671875" style="64" customWidth="1"/>
    <col min="9" max="9" width="8" style="64" customWidth="1"/>
    <col min="10" max="16384" width="9.109375" style="64"/>
  </cols>
  <sheetData>
    <row r="1" spans="1:6" ht="31.2" customHeight="1" x14ac:dyDescent="0.45">
      <c r="A1" s="61" t="s">
        <v>551</v>
      </c>
      <c r="B1" s="62"/>
      <c r="C1" s="63"/>
      <c r="F1" s="65"/>
    </row>
    <row r="2" spans="1:6" ht="27" customHeight="1" x14ac:dyDescent="0.45">
      <c r="A2" s="61"/>
      <c r="B2" s="66" t="s">
        <v>951</v>
      </c>
      <c r="C2" s="63"/>
      <c r="F2" s="65"/>
    </row>
    <row r="3" spans="1:6" s="67" customFormat="1" ht="25.2" customHeight="1" thickBot="1" x14ac:dyDescent="0.35">
      <c r="A3" s="64"/>
      <c r="B3" s="64"/>
      <c r="D3" s="64"/>
    </row>
    <row r="4" spans="1:6" s="68" customFormat="1" ht="36" customHeight="1" x14ac:dyDescent="0.3">
      <c r="B4" s="69" t="s">
        <v>3</v>
      </c>
      <c r="C4" s="70" t="s">
        <v>928</v>
      </c>
      <c r="D4" s="71" t="s">
        <v>926</v>
      </c>
      <c r="E4" s="72" t="s">
        <v>924</v>
      </c>
      <c r="F4" s="73" t="s">
        <v>927</v>
      </c>
    </row>
    <row r="5" spans="1:6" ht="18" customHeight="1" x14ac:dyDescent="0.3">
      <c r="A5" s="65" t="s">
        <v>701</v>
      </c>
      <c r="B5" s="74" t="s">
        <v>0</v>
      </c>
      <c r="C5" s="41">
        <v>17600000</v>
      </c>
      <c r="D5" s="75"/>
      <c r="E5" s="76" t="s">
        <v>925</v>
      </c>
      <c r="F5" s="77" t="s">
        <v>900</v>
      </c>
    </row>
    <row r="6" spans="1:6" ht="18" customHeight="1" x14ac:dyDescent="0.3">
      <c r="A6" s="65" t="s">
        <v>702</v>
      </c>
      <c r="B6" s="74" t="s">
        <v>2</v>
      </c>
      <c r="C6" s="41">
        <v>600000</v>
      </c>
      <c r="D6" s="75"/>
      <c r="E6" s="76" t="s">
        <v>925</v>
      </c>
      <c r="F6" s="77" t="s">
        <v>949</v>
      </c>
    </row>
    <row r="7" spans="1:6" ht="18" customHeight="1" x14ac:dyDescent="0.3">
      <c r="A7" s="65" t="s">
        <v>703</v>
      </c>
      <c r="B7" s="74" t="s">
        <v>755</v>
      </c>
      <c r="C7" s="41">
        <v>1500000</v>
      </c>
      <c r="D7" s="75"/>
      <c r="E7" s="76" t="s">
        <v>925</v>
      </c>
      <c r="F7" s="77" t="s">
        <v>899</v>
      </c>
    </row>
    <row r="8" spans="1:6" ht="18" customHeight="1" x14ac:dyDescent="0.3">
      <c r="A8" s="65" t="s">
        <v>704</v>
      </c>
      <c r="B8" s="74" t="s">
        <v>11</v>
      </c>
      <c r="C8" s="78">
        <f>+C5-C7+C6</f>
        <v>16700000</v>
      </c>
      <c r="D8" s="75" t="s">
        <v>832</v>
      </c>
      <c r="E8" s="76" t="s">
        <v>930</v>
      </c>
      <c r="F8" s="77" t="s">
        <v>907</v>
      </c>
    </row>
    <row r="9" spans="1:6" ht="18" customHeight="1" x14ac:dyDescent="0.3">
      <c r="A9" s="65" t="s">
        <v>705</v>
      </c>
      <c r="B9" s="74" t="s">
        <v>833</v>
      </c>
      <c r="C9" s="78">
        <f>+C7</f>
        <v>1500000</v>
      </c>
      <c r="D9" s="75"/>
      <c r="E9" s="76" t="s">
        <v>930</v>
      </c>
      <c r="F9" s="77" t="s">
        <v>907</v>
      </c>
    </row>
    <row r="10" spans="1:6" ht="18" customHeight="1" x14ac:dyDescent="0.3">
      <c r="A10" s="65" t="s">
        <v>706</v>
      </c>
      <c r="B10" s="74" t="s">
        <v>13</v>
      </c>
      <c r="C10" s="41">
        <v>87500</v>
      </c>
      <c r="D10" s="75"/>
      <c r="E10" s="76" t="s">
        <v>925</v>
      </c>
      <c r="F10" s="77" t="s">
        <v>902</v>
      </c>
    </row>
    <row r="11" spans="1:6" ht="18" customHeight="1" x14ac:dyDescent="0.3">
      <c r="A11" s="65" t="s">
        <v>707</v>
      </c>
      <c r="B11" s="74" t="s">
        <v>14</v>
      </c>
      <c r="C11" s="41">
        <v>6000</v>
      </c>
      <c r="D11" s="75"/>
      <c r="E11" s="76" t="s">
        <v>925</v>
      </c>
      <c r="F11" s="77" t="s">
        <v>903</v>
      </c>
    </row>
    <row r="12" spans="1:6" ht="18" customHeight="1" x14ac:dyDescent="0.3">
      <c r="A12" s="65" t="s">
        <v>708</v>
      </c>
      <c r="B12" s="74" t="s">
        <v>15</v>
      </c>
      <c r="C12" s="41">
        <v>7190</v>
      </c>
      <c r="D12" s="75"/>
      <c r="E12" s="76" t="s">
        <v>925</v>
      </c>
      <c r="F12" s="77" t="s">
        <v>901</v>
      </c>
    </row>
    <row r="13" spans="1:6" ht="18" customHeight="1" x14ac:dyDescent="0.3">
      <c r="A13" s="65" t="s">
        <v>709</v>
      </c>
      <c r="B13" s="74" t="s">
        <v>16</v>
      </c>
      <c r="C13" s="41">
        <v>3150</v>
      </c>
      <c r="D13" s="75"/>
      <c r="E13" s="76" t="s">
        <v>925</v>
      </c>
      <c r="F13" s="77" t="s">
        <v>904</v>
      </c>
    </row>
    <row r="14" spans="1:6" ht="18" customHeight="1" x14ac:dyDescent="0.3">
      <c r="A14" s="65" t="s">
        <v>710</v>
      </c>
      <c r="B14" s="74" t="s">
        <v>754</v>
      </c>
      <c r="C14" s="41">
        <v>0</v>
      </c>
      <c r="D14" s="75"/>
      <c r="E14" s="76" t="s">
        <v>925</v>
      </c>
      <c r="F14" s="77" t="s">
        <v>950</v>
      </c>
    </row>
    <row r="15" spans="1:6" ht="18" customHeight="1" x14ac:dyDescent="0.3">
      <c r="A15" s="65" t="s">
        <v>711</v>
      </c>
      <c r="B15" s="74"/>
      <c r="C15" s="78"/>
      <c r="D15" s="75"/>
      <c r="E15" s="76" t="s">
        <v>930</v>
      </c>
      <c r="F15" s="77" t="s">
        <v>907</v>
      </c>
    </row>
    <row r="16" spans="1:6" ht="18" customHeight="1" x14ac:dyDescent="0.3">
      <c r="A16" s="65" t="s">
        <v>712</v>
      </c>
      <c r="B16" s="74" t="s">
        <v>1</v>
      </c>
      <c r="C16" s="42">
        <v>2.75E-2</v>
      </c>
      <c r="D16" s="79"/>
      <c r="E16" s="80" t="s">
        <v>925</v>
      </c>
      <c r="F16" s="77" t="s">
        <v>905</v>
      </c>
    </row>
    <row r="17" spans="1:10" ht="18" customHeight="1" x14ac:dyDescent="0.3">
      <c r="A17" s="65" t="s">
        <v>837</v>
      </c>
      <c r="B17" s="74" t="s">
        <v>974</v>
      </c>
      <c r="C17" s="43">
        <v>29</v>
      </c>
      <c r="D17" s="81"/>
      <c r="E17" s="80" t="s">
        <v>925</v>
      </c>
      <c r="F17" s="77" t="s">
        <v>906</v>
      </c>
      <c r="G17" s="82"/>
    </row>
    <row r="18" spans="1:10" ht="18" customHeight="1" thickBot="1" x14ac:dyDescent="0.35">
      <c r="A18" s="65" t="s">
        <v>838</v>
      </c>
      <c r="B18" s="83" t="s">
        <v>756</v>
      </c>
      <c r="C18" s="84">
        <f>+(C8*$C$16/12)/(1-(1+$C$16/12)^-($C$17*12))</f>
        <v>69692.925729699695</v>
      </c>
      <c r="D18" s="85"/>
      <c r="E18" s="86" t="s">
        <v>930</v>
      </c>
      <c r="F18" s="87" t="s">
        <v>917</v>
      </c>
      <c r="G18" s="82"/>
      <c r="I18" s="88"/>
      <c r="J18" s="89"/>
    </row>
    <row r="19" spans="1:10" ht="36.6" customHeight="1" thickBot="1" x14ac:dyDescent="0.35">
      <c r="A19" s="68"/>
      <c r="B19" s="90" t="s">
        <v>4</v>
      </c>
      <c r="C19" s="91" t="s">
        <v>928</v>
      </c>
      <c r="D19" s="92" t="s">
        <v>926</v>
      </c>
      <c r="E19" s="93" t="s">
        <v>924</v>
      </c>
      <c r="F19" s="94" t="s">
        <v>927</v>
      </c>
      <c r="G19" s="68"/>
      <c r="I19" s="88"/>
      <c r="J19" s="89"/>
    </row>
    <row r="20" spans="1:10" ht="18" customHeight="1" x14ac:dyDescent="0.3">
      <c r="A20" s="95" t="s">
        <v>713</v>
      </c>
      <c r="B20" s="96" t="s">
        <v>831</v>
      </c>
      <c r="C20" s="97">
        <f>+C10-C11-C12-C13-C14</f>
        <v>71160</v>
      </c>
      <c r="D20" s="98" t="s">
        <v>842</v>
      </c>
      <c r="E20" s="99" t="s">
        <v>930</v>
      </c>
      <c r="F20" s="100" t="s">
        <v>920</v>
      </c>
      <c r="I20" s="88"/>
      <c r="J20" s="89"/>
    </row>
    <row r="21" spans="1:10" ht="18" customHeight="1" x14ac:dyDescent="0.3">
      <c r="A21" s="95" t="s">
        <v>714</v>
      </c>
      <c r="B21" s="74" t="s">
        <v>830</v>
      </c>
      <c r="C21" s="78">
        <f>+C20*12</f>
        <v>853920</v>
      </c>
      <c r="D21" s="101" t="s">
        <v>718</v>
      </c>
      <c r="E21" s="76" t="s">
        <v>930</v>
      </c>
      <c r="F21" s="77" t="s">
        <v>921</v>
      </c>
      <c r="I21" s="88"/>
      <c r="J21" s="89"/>
    </row>
    <row r="22" spans="1:10" ht="18" customHeight="1" x14ac:dyDescent="0.3">
      <c r="A22" s="95" t="s">
        <v>715</v>
      </c>
      <c r="B22" s="102" t="s">
        <v>829</v>
      </c>
      <c r="C22" s="103">
        <f>+C20- C18</f>
        <v>1467.0742703003052</v>
      </c>
      <c r="D22" s="101" t="s">
        <v>843</v>
      </c>
      <c r="E22" s="76" t="s">
        <v>930</v>
      </c>
      <c r="F22" s="77" t="s">
        <v>922</v>
      </c>
      <c r="I22" s="88"/>
      <c r="J22" s="89"/>
    </row>
    <row r="23" spans="1:10" ht="18" customHeight="1" x14ac:dyDescent="0.3">
      <c r="A23" s="95" t="s">
        <v>716</v>
      </c>
      <c r="B23" s="102" t="s">
        <v>828</v>
      </c>
      <c r="C23" s="103">
        <f>+C22*12</f>
        <v>17604.891243603663</v>
      </c>
      <c r="D23" s="101" t="s">
        <v>718</v>
      </c>
      <c r="E23" s="76" t="s">
        <v>930</v>
      </c>
      <c r="F23" s="77" t="s">
        <v>923</v>
      </c>
      <c r="I23" s="88"/>
      <c r="J23" s="89"/>
    </row>
    <row r="24" spans="1:10" ht="18" customHeight="1" x14ac:dyDescent="0.3">
      <c r="A24" s="95"/>
      <c r="B24" s="74"/>
      <c r="C24" s="78"/>
      <c r="D24" s="101"/>
      <c r="E24" s="76" t="s">
        <v>930</v>
      </c>
      <c r="F24" s="77"/>
      <c r="I24" s="88"/>
      <c r="J24" s="89"/>
    </row>
    <row r="25" spans="1:10" ht="18" customHeight="1" x14ac:dyDescent="0.3">
      <c r="A25" s="65" t="s">
        <v>839</v>
      </c>
      <c r="B25" s="74" t="s">
        <v>758</v>
      </c>
      <c r="C25" s="104">
        <f>+C10*12/C5</f>
        <v>5.9659090909090912E-2</v>
      </c>
      <c r="D25" s="101" t="s">
        <v>717</v>
      </c>
      <c r="E25" s="76" t="s">
        <v>930</v>
      </c>
      <c r="F25" s="530" t="s">
        <v>918</v>
      </c>
      <c r="I25" s="88"/>
      <c r="J25" s="89"/>
    </row>
    <row r="26" spans="1:10" ht="18" customHeight="1" thickBot="1" x14ac:dyDescent="0.35">
      <c r="A26" s="65" t="s">
        <v>840</v>
      </c>
      <c r="B26" s="83" t="s">
        <v>757</v>
      </c>
      <c r="C26" s="105">
        <f>+C21/C5</f>
        <v>4.8518181818181821E-2</v>
      </c>
      <c r="D26" s="106" t="s">
        <v>846</v>
      </c>
      <c r="E26" s="86" t="s">
        <v>930</v>
      </c>
      <c r="F26" s="531" t="s">
        <v>918</v>
      </c>
      <c r="I26" s="108"/>
      <c r="J26" s="108"/>
    </row>
    <row r="27" spans="1:10" ht="18" customHeight="1" thickBot="1" x14ac:dyDescent="0.35">
      <c r="A27" s="95"/>
      <c r="E27" s="109"/>
      <c r="F27" s="110"/>
    </row>
    <row r="28" spans="1:10" ht="33" customHeight="1" thickBot="1" x14ac:dyDescent="0.5">
      <c r="A28" s="95" t="s">
        <v>841</v>
      </c>
      <c r="B28" s="111" t="s">
        <v>835</v>
      </c>
      <c r="C28" s="112">
        <f>+C23/C5</f>
        <v>1.0002779115683899E-3</v>
      </c>
      <c r="D28" s="113" t="s">
        <v>836</v>
      </c>
      <c r="E28" s="114" t="s">
        <v>930</v>
      </c>
      <c r="F28" s="115" t="s">
        <v>919</v>
      </c>
    </row>
    <row r="29" spans="1:10" x14ac:dyDescent="0.3">
      <c r="A29" s="116"/>
    </row>
    <row r="30" spans="1:10" x14ac:dyDescent="0.3">
      <c r="A30" s="116"/>
    </row>
  </sheetData>
  <sheetProtection algorithmName="SHA-512" hashValue="uEAwPG/zLZQsV8hXSCfeKW5Xq8WmeyKmeyS9k4vvtAismYZ9k3ZZD2Pza1QnB8NyFQEZ8OAfz1oYWF+q9yb4tw==" saltValue="R1C3e2Lg4xn/LLaPxGzYlA==" spinCount="100000" sheet="1" objects="1" scenarios="1"/>
  <phoneticPr fontId="6"/>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iconSet" priority="2" id="{10B6A71A-A944-4F8E-8137-41DD3AC0B7B6}">
            <x14:iconSet iconSet="3Symbols" showValue="0" custom="1">
              <x14:cfvo type="percent">
                <xm:f>0</xm:f>
              </x14:cfvo>
              <x14:cfvo type="num">
                <xm:f>0</xm:f>
              </x14:cfvo>
              <x14:cfvo type="num">
                <xm:f>1</xm:f>
              </x14:cfvo>
              <x14:cfIcon iconSet="NoIcons" iconId="0"/>
              <x14:cfIcon iconSet="NoIcons" iconId="0"/>
              <x14:cfIcon iconSet="3Symbols" iconId="0"/>
            </x14:iconSet>
          </x14:cfRule>
          <xm:sqref>A27:A30 A20:A24 E17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4F6A-B0B0-4CB9-86CA-62F4E02E880D}">
  <dimension ref="A1:AF100"/>
  <sheetViews>
    <sheetView showGridLines="0" zoomScale="70" zoomScaleNormal="70" workbookViewId="0">
      <selection activeCell="G19" sqref="G19"/>
    </sheetView>
  </sheetViews>
  <sheetFormatPr defaultColWidth="9.109375" defaultRowHeight="14.4" x14ac:dyDescent="0.3"/>
  <cols>
    <col min="1" max="1" width="4.5546875" style="64" customWidth="1"/>
    <col min="2" max="2" width="32.33203125" style="64" customWidth="1"/>
    <col min="3" max="3" width="19.5546875" style="64" customWidth="1"/>
    <col min="4" max="4" width="23.77734375" style="142" customWidth="1"/>
    <col min="5" max="5" width="4.88671875" style="64" customWidth="1"/>
    <col min="6" max="6" width="116.21875" style="64" customWidth="1"/>
    <col min="7" max="7" width="28.5546875" style="64" customWidth="1"/>
    <col min="8" max="8" width="13.88671875" style="64" customWidth="1"/>
    <col min="9" max="9" width="8" style="64" customWidth="1"/>
    <col min="10" max="16384" width="9.109375" style="64"/>
  </cols>
  <sheetData>
    <row r="1" spans="1:32" ht="31.2" customHeight="1" x14ac:dyDescent="0.45">
      <c r="A1" s="141" t="s">
        <v>550</v>
      </c>
      <c r="B1" s="62"/>
    </row>
    <row r="2" spans="1:32" s="67" customFormat="1" ht="27" customHeight="1" x14ac:dyDescent="0.45">
      <c r="A2" s="64"/>
      <c r="B2" s="66" t="s">
        <v>951</v>
      </c>
      <c r="D2" s="142"/>
    </row>
    <row r="3" spans="1:32" s="67" customFormat="1" ht="25.2" customHeight="1" x14ac:dyDescent="0.45">
      <c r="A3" s="64"/>
      <c r="B3" s="529" t="s">
        <v>977</v>
      </c>
      <c r="D3" s="142"/>
    </row>
    <row r="4" spans="1:32" s="68" customFormat="1" ht="36" customHeight="1" thickBot="1" x14ac:dyDescent="0.35">
      <c r="B4" s="143" t="s">
        <v>3</v>
      </c>
      <c r="C4" s="144" t="s">
        <v>928</v>
      </c>
      <c r="D4" s="145" t="s">
        <v>926</v>
      </c>
      <c r="E4" s="146" t="s">
        <v>924</v>
      </c>
      <c r="F4" s="147" t="s">
        <v>927</v>
      </c>
    </row>
    <row r="5" spans="1:32" ht="18" customHeight="1" x14ac:dyDescent="0.3">
      <c r="A5" s="116" t="s">
        <v>557</v>
      </c>
      <c r="B5" s="148" t="s">
        <v>0</v>
      </c>
      <c r="C5" s="32">
        <v>17600000</v>
      </c>
      <c r="D5" s="149"/>
      <c r="E5" s="150" t="s">
        <v>925</v>
      </c>
      <c r="F5" s="151" t="s">
        <v>900</v>
      </c>
      <c r="V5" s="68"/>
      <c r="W5" s="68"/>
      <c r="X5" s="68"/>
      <c r="Y5" s="68"/>
      <c r="Z5" s="68"/>
      <c r="AA5" s="68"/>
      <c r="AB5" s="68"/>
      <c r="AC5" s="68"/>
      <c r="AD5" s="68"/>
      <c r="AE5" s="68"/>
      <c r="AF5" s="68"/>
    </row>
    <row r="6" spans="1:32" ht="18" customHeight="1" x14ac:dyDescent="0.3">
      <c r="A6" s="116" t="s">
        <v>558</v>
      </c>
      <c r="B6" s="152" t="s">
        <v>2</v>
      </c>
      <c r="C6" s="33">
        <v>600000</v>
      </c>
      <c r="D6" s="153"/>
      <c r="E6" s="154" t="s">
        <v>925</v>
      </c>
      <c r="F6" s="155" t="s">
        <v>898</v>
      </c>
    </row>
    <row r="7" spans="1:32" ht="18" customHeight="1" x14ac:dyDescent="0.3">
      <c r="A7" s="116" t="s">
        <v>559</v>
      </c>
      <c r="B7" s="152" t="s">
        <v>755</v>
      </c>
      <c r="C7" s="33">
        <v>1500000</v>
      </c>
      <c r="D7" s="153"/>
      <c r="E7" s="154" t="s">
        <v>925</v>
      </c>
      <c r="F7" s="155" t="s">
        <v>899</v>
      </c>
    </row>
    <row r="8" spans="1:32" ht="18" customHeight="1" x14ac:dyDescent="0.3">
      <c r="A8" s="116" t="s">
        <v>560</v>
      </c>
      <c r="B8" s="152" t="s">
        <v>11</v>
      </c>
      <c r="C8" s="156">
        <f>+C5-C7+C6</f>
        <v>16700000</v>
      </c>
      <c r="D8" s="157" t="s">
        <v>832</v>
      </c>
      <c r="E8" s="154" t="s">
        <v>930</v>
      </c>
      <c r="F8" s="155" t="s">
        <v>907</v>
      </c>
    </row>
    <row r="9" spans="1:32" ht="18" customHeight="1" x14ac:dyDescent="0.3">
      <c r="A9" s="116" t="s">
        <v>561</v>
      </c>
      <c r="B9" s="152" t="s">
        <v>854</v>
      </c>
      <c r="C9" s="156">
        <f>+C7</f>
        <v>1500000</v>
      </c>
      <c r="D9" s="153" t="s">
        <v>559</v>
      </c>
      <c r="E9" s="154" t="s">
        <v>930</v>
      </c>
      <c r="F9" s="155" t="s">
        <v>907</v>
      </c>
    </row>
    <row r="10" spans="1:32" ht="18" customHeight="1" x14ac:dyDescent="0.3">
      <c r="A10" s="116" t="s">
        <v>562</v>
      </c>
      <c r="B10" s="152" t="s">
        <v>13</v>
      </c>
      <c r="C10" s="33">
        <v>87500</v>
      </c>
      <c r="D10" s="153"/>
      <c r="E10" s="154" t="s">
        <v>925</v>
      </c>
      <c r="F10" s="155" t="s">
        <v>902</v>
      </c>
    </row>
    <row r="11" spans="1:32" ht="18" customHeight="1" x14ac:dyDescent="0.3">
      <c r="A11" s="116" t="s">
        <v>563</v>
      </c>
      <c r="B11" s="152" t="s">
        <v>14</v>
      </c>
      <c r="C11" s="33">
        <v>6000</v>
      </c>
      <c r="D11" s="153"/>
      <c r="E11" s="154" t="s">
        <v>925</v>
      </c>
      <c r="F11" s="155" t="s">
        <v>903</v>
      </c>
    </row>
    <row r="12" spans="1:32" ht="18" customHeight="1" x14ac:dyDescent="0.3">
      <c r="A12" s="116" t="s">
        <v>564</v>
      </c>
      <c r="B12" s="152" t="s">
        <v>15</v>
      </c>
      <c r="C12" s="33">
        <v>7190</v>
      </c>
      <c r="D12" s="153"/>
      <c r="E12" s="154" t="s">
        <v>925</v>
      </c>
      <c r="F12" s="155" t="s">
        <v>901</v>
      </c>
    </row>
    <row r="13" spans="1:32" ht="18" customHeight="1" x14ac:dyDescent="0.3">
      <c r="A13" s="116" t="s">
        <v>565</v>
      </c>
      <c r="B13" s="152" t="s">
        <v>16</v>
      </c>
      <c r="C13" s="33">
        <v>3150</v>
      </c>
      <c r="D13" s="153"/>
      <c r="E13" s="154" t="s">
        <v>925</v>
      </c>
      <c r="F13" s="155" t="s">
        <v>904</v>
      </c>
    </row>
    <row r="14" spans="1:32" ht="18" customHeight="1" x14ac:dyDescent="0.3">
      <c r="A14" s="116" t="s">
        <v>566</v>
      </c>
      <c r="B14" s="152" t="s">
        <v>754</v>
      </c>
      <c r="C14" s="33">
        <v>0</v>
      </c>
      <c r="D14" s="153"/>
      <c r="E14" s="154" t="s">
        <v>925</v>
      </c>
      <c r="F14" s="155"/>
    </row>
    <row r="15" spans="1:32" ht="18" customHeight="1" x14ac:dyDescent="0.3">
      <c r="A15" s="116" t="s">
        <v>567</v>
      </c>
      <c r="B15" s="152"/>
      <c r="C15" s="156"/>
      <c r="D15" s="153"/>
      <c r="E15" s="154" t="s">
        <v>930</v>
      </c>
      <c r="F15" s="155" t="s">
        <v>907</v>
      </c>
    </row>
    <row r="16" spans="1:32" ht="18" customHeight="1" x14ac:dyDescent="0.3">
      <c r="A16" s="116" t="s">
        <v>568</v>
      </c>
      <c r="B16" s="152" t="s">
        <v>1</v>
      </c>
      <c r="C16" s="34">
        <v>2.75E-2</v>
      </c>
      <c r="D16" s="158"/>
      <c r="E16" s="154" t="s">
        <v>925</v>
      </c>
      <c r="F16" s="155" t="s">
        <v>905</v>
      </c>
    </row>
    <row r="17" spans="1:6" ht="18" customHeight="1" x14ac:dyDescent="0.3">
      <c r="A17" s="116" t="s">
        <v>569</v>
      </c>
      <c r="B17" s="152" t="s">
        <v>974</v>
      </c>
      <c r="C17" s="35">
        <v>35</v>
      </c>
      <c r="D17" s="159"/>
      <c r="E17" s="154" t="s">
        <v>925</v>
      </c>
      <c r="F17" s="155" t="s">
        <v>906</v>
      </c>
    </row>
    <row r="18" spans="1:6" ht="18" customHeight="1" x14ac:dyDescent="0.3">
      <c r="A18" s="116" t="s">
        <v>570</v>
      </c>
      <c r="B18" s="152" t="s">
        <v>756</v>
      </c>
      <c r="C18" s="160">
        <f>+(C8*$C$16/12)/(1-(1+$C$16/12)^-($C$17*12))</f>
        <v>61962.77529876167</v>
      </c>
      <c r="D18" s="153"/>
      <c r="E18" s="154" t="s">
        <v>930</v>
      </c>
      <c r="F18" s="155" t="s">
        <v>907</v>
      </c>
    </row>
    <row r="19" spans="1:6" ht="18" customHeight="1" x14ac:dyDescent="0.3">
      <c r="A19" s="116" t="s">
        <v>571</v>
      </c>
      <c r="B19" s="161" t="s">
        <v>603</v>
      </c>
      <c r="C19" s="36">
        <v>20</v>
      </c>
      <c r="D19" s="162"/>
      <c r="E19" s="154" t="s">
        <v>925</v>
      </c>
      <c r="F19" s="163" t="s">
        <v>867</v>
      </c>
    </row>
    <row r="20" spans="1:6" ht="18" customHeight="1" x14ac:dyDescent="0.3">
      <c r="A20" s="116" t="s">
        <v>572</v>
      </c>
      <c r="B20" s="161" t="s">
        <v>697</v>
      </c>
      <c r="C20" s="164">
        <f>+(1-C19/365)</f>
        <v>0.9452054794520548</v>
      </c>
      <c r="D20" s="165" t="s">
        <v>749</v>
      </c>
      <c r="E20" s="154" t="s">
        <v>930</v>
      </c>
      <c r="F20" s="155" t="s">
        <v>907</v>
      </c>
    </row>
    <row r="21" spans="1:6" ht="18" customHeight="1" x14ac:dyDescent="0.3">
      <c r="A21" s="116" t="s">
        <v>573</v>
      </c>
      <c r="B21" s="161" t="s">
        <v>728</v>
      </c>
      <c r="C21" s="166">
        <v>365</v>
      </c>
      <c r="D21" s="167"/>
      <c r="E21" s="154" t="s">
        <v>930</v>
      </c>
      <c r="F21" s="155" t="s">
        <v>907</v>
      </c>
    </row>
    <row r="22" spans="1:6" ht="18" customHeight="1" x14ac:dyDescent="0.3">
      <c r="B22" s="168"/>
      <c r="C22" s="169"/>
      <c r="D22" s="162"/>
      <c r="E22" s="154" t="s">
        <v>930</v>
      </c>
      <c r="F22" s="155" t="s">
        <v>907</v>
      </c>
    </row>
    <row r="23" spans="1:6" ht="18" customHeight="1" x14ac:dyDescent="0.3">
      <c r="A23" s="116" t="s">
        <v>574</v>
      </c>
      <c r="B23" s="161" t="s">
        <v>727</v>
      </c>
      <c r="C23" s="170">
        <f>+C5/17800000*54900</f>
        <v>54283.146067415728</v>
      </c>
      <c r="D23" s="162"/>
      <c r="E23" s="154" t="s">
        <v>930</v>
      </c>
      <c r="F23" s="171" t="s">
        <v>862</v>
      </c>
    </row>
    <row r="24" spans="1:6" ht="18" customHeight="1" x14ac:dyDescent="0.3">
      <c r="A24" s="116" t="s">
        <v>575</v>
      </c>
      <c r="B24" s="172" t="s">
        <v>725</v>
      </c>
      <c r="C24" s="170">
        <v>100000</v>
      </c>
      <c r="D24" s="162"/>
      <c r="E24" s="154" t="s">
        <v>930</v>
      </c>
      <c r="F24" s="171" t="s">
        <v>915</v>
      </c>
    </row>
    <row r="25" spans="1:6" ht="18" customHeight="1" x14ac:dyDescent="0.3">
      <c r="A25" s="116" t="s">
        <v>576</v>
      </c>
      <c r="B25" s="161" t="s">
        <v>726</v>
      </c>
      <c r="C25" s="39">
        <v>3000</v>
      </c>
      <c r="D25" s="173"/>
      <c r="E25" s="154" t="s">
        <v>925</v>
      </c>
      <c r="F25" s="155" t="s">
        <v>908</v>
      </c>
    </row>
    <row r="26" spans="1:6" ht="18" customHeight="1" x14ac:dyDescent="0.3">
      <c r="A26" s="116" t="s">
        <v>577</v>
      </c>
      <c r="B26" s="161" t="s">
        <v>555</v>
      </c>
      <c r="C26" s="174">
        <f>SUM(C27:C32)</f>
        <v>24000</v>
      </c>
      <c r="D26" s="173" t="s">
        <v>750</v>
      </c>
      <c r="E26" s="154" t="s">
        <v>930</v>
      </c>
      <c r="F26" s="155"/>
    </row>
    <row r="27" spans="1:6" ht="18" customHeight="1" x14ac:dyDescent="0.3">
      <c r="A27" s="116" t="s">
        <v>578</v>
      </c>
      <c r="B27" s="175" t="s">
        <v>719</v>
      </c>
      <c r="C27" s="39">
        <v>1000</v>
      </c>
      <c r="D27" s="173"/>
      <c r="E27" s="154" t="s">
        <v>925</v>
      </c>
      <c r="F27" s="155" t="s">
        <v>909</v>
      </c>
    </row>
    <row r="28" spans="1:6" ht="18" customHeight="1" x14ac:dyDescent="0.3">
      <c r="A28" s="116" t="s">
        <v>579</v>
      </c>
      <c r="B28" s="175" t="s">
        <v>720</v>
      </c>
      <c r="C28" s="39">
        <v>10000</v>
      </c>
      <c r="D28" s="173"/>
      <c r="E28" s="154" t="s">
        <v>925</v>
      </c>
      <c r="F28" s="155" t="s">
        <v>910</v>
      </c>
    </row>
    <row r="29" spans="1:6" ht="18" customHeight="1" x14ac:dyDescent="0.3">
      <c r="A29" s="116" t="s">
        <v>580</v>
      </c>
      <c r="B29" s="175" t="s">
        <v>721</v>
      </c>
      <c r="C29" s="39">
        <v>10000</v>
      </c>
      <c r="D29" s="173"/>
      <c r="E29" s="154" t="s">
        <v>925</v>
      </c>
      <c r="F29" s="155" t="s">
        <v>911</v>
      </c>
    </row>
    <row r="30" spans="1:6" ht="18" customHeight="1" x14ac:dyDescent="0.3">
      <c r="A30" s="116" t="s">
        <v>581</v>
      </c>
      <c r="B30" s="175" t="s">
        <v>722</v>
      </c>
      <c r="C30" s="39">
        <v>1000</v>
      </c>
      <c r="D30" s="173"/>
      <c r="E30" s="154" t="s">
        <v>925</v>
      </c>
      <c r="F30" s="155" t="s">
        <v>912</v>
      </c>
    </row>
    <row r="31" spans="1:6" ht="18" customHeight="1" x14ac:dyDescent="0.3">
      <c r="A31" s="116" t="s">
        <v>582</v>
      </c>
      <c r="B31" s="175" t="s">
        <v>723</v>
      </c>
      <c r="C31" s="39">
        <v>1000</v>
      </c>
      <c r="D31" s="173"/>
      <c r="E31" s="154" t="s">
        <v>925</v>
      </c>
      <c r="F31" s="155" t="s">
        <v>913</v>
      </c>
    </row>
    <row r="32" spans="1:6" ht="18" customHeight="1" x14ac:dyDescent="0.3">
      <c r="A32" s="116" t="s">
        <v>583</v>
      </c>
      <c r="B32" s="175" t="s">
        <v>724</v>
      </c>
      <c r="C32" s="39">
        <v>1000</v>
      </c>
      <c r="D32" s="173"/>
      <c r="E32" s="154" t="s">
        <v>925</v>
      </c>
      <c r="F32" s="155" t="s">
        <v>914</v>
      </c>
    </row>
    <row r="33" spans="1:17" ht="18" customHeight="1" x14ac:dyDescent="0.3">
      <c r="A33" s="116" t="s">
        <v>584</v>
      </c>
      <c r="B33" s="161" t="s">
        <v>872</v>
      </c>
      <c r="C33" s="170">
        <v>100000</v>
      </c>
      <c r="D33" s="162"/>
      <c r="E33" s="154" t="s">
        <v>930</v>
      </c>
      <c r="F33" s="171" t="s">
        <v>915</v>
      </c>
    </row>
    <row r="34" spans="1:17" ht="18" customHeight="1" x14ac:dyDescent="0.3">
      <c r="B34" s="168"/>
      <c r="C34" s="169"/>
      <c r="D34" s="173"/>
      <c r="E34" s="154"/>
      <c r="F34" s="155"/>
    </row>
    <row r="35" spans="1:17" ht="18" customHeight="1" x14ac:dyDescent="0.3">
      <c r="A35" s="116" t="s">
        <v>585</v>
      </c>
      <c r="B35" s="176" t="s">
        <v>556</v>
      </c>
      <c r="C35" s="177">
        <f>+C23+C24+C25+C26-C33</f>
        <v>81283.146067415713</v>
      </c>
      <c r="D35" s="173" t="s">
        <v>751</v>
      </c>
      <c r="E35" s="154" t="s">
        <v>930</v>
      </c>
      <c r="F35" s="155"/>
    </row>
    <row r="36" spans="1:17" ht="36" customHeight="1" x14ac:dyDescent="0.3">
      <c r="A36" s="68"/>
      <c r="B36" s="178" t="s">
        <v>4</v>
      </c>
      <c r="C36" s="144" t="s">
        <v>928</v>
      </c>
      <c r="D36" s="145" t="s">
        <v>926</v>
      </c>
      <c r="E36" s="179" t="s">
        <v>924</v>
      </c>
      <c r="F36" s="147" t="s">
        <v>927</v>
      </c>
      <c r="G36" s="68"/>
      <c r="H36" s="68"/>
      <c r="I36" s="68"/>
      <c r="J36" s="68"/>
      <c r="K36" s="68"/>
      <c r="L36" s="68"/>
      <c r="M36" s="68"/>
      <c r="N36" s="68"/>
      <c r="O36" s="68"/>
      <c r="P36" s="68"/>
      <c r="Q36" s="68"/>
    </row>
    <row r="37" spans="1:17" ht="18" customHeight="1" x14ac:dyDescent="0.3">
      <c r="A37" s="116" t="s">
        <v>586</v>
      </c>
      <c r="B37" s="152" t="s">
        <v>831</v>
      </c>
      <c r="C37" s="180">
        <f>+C10*C20-C11-C12-C13-C14</f>
        <v>66365.479452054788</v>
      </c>
      <c r="D37" s="169" t="s">
        <v>752</v>
      </c>
      <c r="E37" s="181" t="s">
        <v>930</v>
      </c>
      <c r="F37" s="182" t="s">
        <v>916</v>
      </c>
      <c r="H37" s="68"/>
      <c r="I37" s="68"/>
      <c r="J37" s="68"/>
      <c r="K37" s="68"/>
      <c r="L37" s="68"/>
      <c r="M37" s="68"/>
      <c r="N37" s="68"/>
      <c r="O37" s="68"/>
      <c r="P37" s="68"/>
      <c r="Q37" s="68"/>
    </row>
    <row r="38" spans="1:17" ht="18" customHeight="1" x14ac:dyDescent="0.3">
      <c r="A38" s="116" t="s">
        <v>587</v>
      </c>
      <c r="B38" s="152" t="s">
        <v>830</v>
      </c>
      <c r="C38" s="180">
        <f>+C37*12+C33-C24</f>
        <v>796385.75342465751</v>
      </c>
      <c r="D38" s="169" t="s">
        <v>834</v>
      </c>
      <c r="E38" s="181" t="s">
        <v>930</v>
      </c>
      <c r="F38" s="230" t="s">
        <v>915</v>
      </c>
    </row>
    <row r="39" spans="1:17" ht="15" x14ac:dyDescent="0.3">
      <c r="A39" s="116" t="s">
        <v>588</v>
      </c>
      <c r="B39" s="183" t="s">
        <v>829</v>
      </c>
      <c r="C39" s="180">
        <f>+(C37-C18-C35/12)</f>
        <v>-2370.8913523248584</v>
      </c>
      <c r="D39" s="169" t="s">
        <v>753</v>
      </c>
      <c r="E39" s="181" t="s">
        <v>930</v>
      </c>
      <c r="F39" s="182" t="s">
        <v>844</v>
      </c>
    </row>
    <row r="40" spans="1:17" x14ac:dyDescent="0.3">
      <c r="A40" s="116" t="s">
        <v>589</v>
      </c>
      <c r="B40" s="183" t="s">
        <v>828</v>
      </c>
      <c r="C40" s="184">
        <f>+C39*12</f>
        <v>-28450.696227898301</v>
      </c>
      <c r="D40" s="169" t="s">
        <v>845</v>
      </c>
      <c r="E40" s="181" t="s">
        <v>930</v>
      </c>
      <c r="F40" s="185">
        <v>1</v>
      </c>
    </row>
    <row r="41" spans="1:17" x14ac:dyDescent="0.3">
      <c r="A41" s="116"/>
      <c r="B41" s="152"/>
      <c r="C41" s="186"/>
      <c r="D41" s="169"/>
      <c r="E41" s="181" t="s">
        <v>930</v>
      </c>
      <c r="F41" s="185"/>
    </row>
    <row r="42" spans="1:17" x14ac:dyDescent="0.3">
      <c r="A42" s="116" t="s">
        <v>590</v>
      </c>
      <c r="B42" s="187" t="s">
        <v>758</v>
      </c>
      <c r="C42" s="188">
        <f>+C10*12/C5</f>
        <v>5.9659090909090912E-2</v>
      </c>
      <c r="D42" s="169" t="s">
        <v>827</v>
      </c>
      <c r="E42" s="181" t="s">
        <v>930</v>
      </c>
      <c r="F42" s="155" t="s">
        <v>969</v>
      </c>
    </row>
    <row r="43" spans="1:17" x14ac:dyDescent="0.3">
      <c r="A43" s="116" t="s">
        <v>591</v>
      </c>
      <c r="B43" s="187" t="s">
        <v>757</v>
      </c>
      <c r="C43" s="189">
        <f>+C38/C5</f>
        <v>4.5249190535491902E-2</v>
      </c>
      <c r="D43" s="169" t="s">
        <v>760</v>
      </c>
      <c r="E43" s="181" t="s">
        <v>930</v>
      </c>
      <c r="F43" s="155" t="s">
        <v>970</v>
      </c>
    </row>
    <row r="44" spans="1:17" x14ac:dyDescent="0.3">
      <c r="A44" s="116"/>
      <c r="B44" s="152"/>
      <c r="C44" s="190"/>
      <c r="D44" s="169"/>
      <c r="E44" s="181" t="s">
        <v>930</v>
      </c>
      <c r="F44" s="155"/>
    </row>
    <row r="45" spans="1:17" ht="32.4" customHeight="1" thickBot="1" x14ac:dyDescent="0.5">
      <c r="A45" s="116"/>
      <c r="B45" s="516" t="s">
        <v>835</v>
      </c>
      <c r="C45" s="517">
        <f>+C40/C5</f>
        <v>-1.6165168311305853E-3</v>
      </c>
      <c r="D45" s="192" t="s">
        <v>761</v>
      </c>
      <c r="E45" s="193" t="s">
        <v>930</v>
      </c>
      <c r="F45" s="194" t="s">
        <v>971</v>
      </c>
    </row>
    <row r="46" spans="1:17" ht="15" thickBot="1" x14ac:dyDescent="0.35">
      <c r="B46" s="108"/>
      <c r="C46" s="108"/>
      <c r="D46" s="108"/>
      <c r="E46" s="195"/>
      <c r="F46" s="108"/>
    </row>
    <row r="47" spans="1:17" ht="36" customHeight="1" x14ac:dyDescent="0.45">
      <c r="B47" s="196" t="s">
        <v>847</v>
      </c>
      <c r="C47" s="197" t="s">
        <v>928</v>
      </c>
      <c r="D47" s="198" t="s">
        <v>926</v>
      </c>
      <c r="E47" s="199" t="s">
        <v>924</v>
      </c>
      <c r="F47" s="200" t="s">
        <v>927</v>
      </c>
    </row>
    <row r="48" spans="1:17" ht="15" x14ac:dyDescent="0.3">
      <c r="A48" s="116" t="s">
        <v>592</v>
      </c>
      <c r="B48" s="201" t="s">
        <v>604</v>
      </c>
      <c r="C48" s="202">
        <f>SUM(含み資産計算!F22:F33)</f>
        <v>287914.22471157747</v>
      </c>
      <c r="D48" s="101"/>
      <c r="E48" s="76" t="s">
        <v>930</v>
      </c>
      <c r="F48" s="77" t="s">
        <v>850</v>
      </c>
      <c r="G48" s="117"/>
    </row>
    <row r="49" spans="1:8" ht="15" x14ac:dyDescent="0.3">
      <c r="A49" s="116" t="s">
        <v>593</v>
      </c>
      <c r="B49" s="231" t="s">
        <v>554</v>
      </c>
      <c r="C49" s="40">
        <v>3.0000000000000001E-3</v>
      </c>
      <c r="D49" s="101"/>
      <c r="E49" s="76" t="s">
        <v>925</v>
      </c>
      <c r="F49" s="203" t="s">
        <v>972</v>
      </c>
      <c r="G49" s="117"/>
      <c r="H49" s="82"/>
    </row>
    <row r="50" spans="1:8" ht="15" x14ac:dyDescent="0.3">
      <c r="A50" s="116" t="s">
        <v>594</v>
      </c>
      <c r="B50" s="201" t="s">
        <v>605</v>
      </c>
      <c r="C50" s="202">
        <f>+C48*(1-C49)</f>
        <v>287050.48203744274</v>
      </c>
      <c r="D50" s="101" t="s">
        <v>599</v>
      </c>
      <c r="E50" s="76" t="s">
        <v>930</v>
      </c>
      <c r="F50" s="204" t="s">
        <v>598</v>
      </c>
      <c r="G50" s="117"/>
      <c r="H50" s="82"/>
    </row>
    <row r="51" spans="1:8" ht="15" x14ac:dyDescent="0.3">
      <c r="A51" s="116" t="s">
        <v>595</v>
      </c>
      <c r="B51" s="201" t="s">
        <v>606</v>
      </c>
      <c r="C51" s="202">
        <f>+C50+C40</f>
        <v>258599.78580954444</v>
      </c>
      <c r="D51" s="101" t="s">
        <v>600</v>
      </c>
      <c r="E51" s="76" t="s">
        <v>930</v>
      </c>
      <c r="F51" s="205" t="s">
        <v>849</v>
      </c>
      <c r="G51" s="117"/>
      <c r="H51" s="82"/>
    </row>
    <row r="52" spans="1:8" ht="15" x14ac:dyDescent="0.3">
      <c r="A52" s="116"/>
      <c r="B52" s="206"/>
      <c r="C52" s="207"/>
      <c r="D52" s="101"/>
      <c r="E52" s="76" t="s">
        <v>930</v>
      </c>
      <c r="F52" s="77"/>
      <c r="G52" s="117"/>
      <c r="H52" s="82"/>
    </row>
    <row r="53" spans="1:8" ht="29.4" customHeight="1" x14ac:dyDescent="0.3">
      <c r="A53" s="116" t="s">
        <v>596</v>
      </c>
      <c r="B53" s="518" t="s">
        <v>552</v>
      </c>
      <c r="C53" s="520">
        <f>+C51/C5</f>
        <v>1.4693169648269571E-2</v>
      </c>
      <c r="D53" s="209" t="s">
        <v>601</v>
      </c>
      <c r="E53" s="76" t="s">
        <v>930</v>
      </c>
      <c r="F53" s="77"/>
      <c r="G53" s="117"/>
      <c r="H53" s="82"/>
    </row>
    <row r="54" spans="1:8" ht="30.6" customHeight="1" thickBot="1" x14ac:dyDescent="0.35">
      <c r="A54" s="116" t="s">
        <v>597</v>
      </c>
      <c r="B54" s="519" t="s">
        <v>553</v>
      </c>
      <c r="C54" s="521">
        <f>+C51/(C6+C7)</f>
        <v>0.12314275514740211</v>
      </c>
      <c r="D54" s="211" t="s">
        <v>602</v>
      </c>
      <c r="E54" s="86" t="s">
        <v>930</v>
      </c>
      <c r="F54" s="212" t="s">
        <v>853</v>
      </c>
      <c r="G54" s="117"/>
      <c r="H54" s="82"/>
    </row>
    <row r="55" spans="1:8" ht="15" x14ac:dyDescent="0.3">
      <c r="A55" s="116"/>
      <c r="B55" s="117"/>
      <c r="C55" s="213"/>
      <c r="D55" s="88"/>
      <c r="E55" s="195"/>
      <c r="F55" s="214"/>
      <c r="G55" s="117"/>
      <c r="H55" s="82"/>
    </row>
    <row r="56" spans="1:8" ht="15.6" thickBot="1" x14ac:dyDescent="0.35">
      <c r="A56" s="116"/>
      <c r="B56" s="108"/>
      <c r="C56" s="108"/>
      <c r="D56" s="108"/>
      <c r="E56" s="195"/>
      <c r="F56" s="108"/>
      <c r="H56" s="82"/>
    </row>
    <row r="57" spans="1:8" ht="31.8" customHeight="1" x14ac:dyDescent="0.45">
      <c r="A57" s="116"/>
      <c r="B57" s="215" t="s">
        <v>848</v>
      </c>
      <c r="C57" s="216" t="s">
        <v>928</v>
      </c>
      <c r="D57" s="217" t="s">
        <v>926</v>
      </c>
      <c r="E57" s="218" t="s">
        <v>924</v>
      </c>
      <c r="F57" s="219" t="s">
        <v>927</v>
      </c>
      <c r="G57" s="117"/>
    </row>
    <row r="58" spans="1:8" ht="15" x14ac:dyDescent="0.3">
      <c r="A58" s="116" t="s">
        <v>890</v>
      </c>
      <c r="B58" s="220" t="s">
        <v>807</v>
      </c>
      <c r="C58" s="202">
        <f>+確定申告から算出!D52*(-1)</f>
        <v>30250.5</v>
      </c>
      <c r="D58" s="101"/>
      <c r="E58" s="76" t="s">
        <v>930</v>
      </c>
      <c r="F58" s="77" t="s">
        <v>851</v>
      </c>
      <c r="G58" s="117"/>
      <c r="H58" s="82"/>
    </row>
    <row r="59" spans="1:8" ht="15" x14ac:dyDescent="0.3">
      <c r="A59" s="116"/>
      <c r="B59" s="206"/>
      <c r="C59" s="207"/>
      <c r="D59" s="101"/>
      <c r="E59" s="76" t="s">
        <v>930</v>
      </c>
      <c r="F59" s="77"/>
      <c r="G59" s="117"/>
      <c r="H59" s="82"/>
    </row>
    <row r="60" spans="1:8" ht="15" x14ac:dyDescent="0.3">
      <c r="A60" s="116" t="s">
        <v>891</v>
      </c>
      <c r="B60" s="208" t="s">
        <v>808</v>
      </c>
      <c r="C60" s="221">
        <f>+C51-C58</f>
        <v>228349.28580954444</v>
      </c>
      <c r="D60" s="101" t="s">
        <v>895</v>
      </c>
      <c r="E60" s="76" t="s">
        <v>930</v>
      </c>
      <c r="F60" s="77" t="s">
        <v>852</v>
      </c>
      <c r="G60" s="117"/>
      <c r="H60" s="82"/>
    </row>
    <row r="61" spans="1:8" ht="30.6" customHeight="1" x14ac:dyDescent="0.3">
      <c r="A61" s="116" t="s">
        <v>892</v>
      </c>
      <c r="B61" s="208" t="s">
        <v>810</v>
      </c>
      <c r="C61" s="520">
        <f>+C60/C5</f>
        <v>1.2974391239178661E-2</v>
      </c>
      <c r="D61" s="101" t="s">
        <v>896</v>
      </c>
      <c r="E61" s="76" t="s">
        <v>930</v>
      </c>
      <c r="F61" s="77"/>
      <c r="G61" s="117"/>
      <c r="H61" s="82"/>
    </row>
    <row r="62" spans="1:8" ht="30" customHeight="1" x14ac:dyDescent="0.3">
      <c r="A62" s="116" t="s">
        <v>893</v>
      </c>
      <c r="B62" s="208" t="s">
        <v>809</v>
      </c>
      <c r="C62" s="520">
        <f>+C60/(C6+C7)</f>
        <v>0.10873775514740211</v>
      </c>
      <c r="D62" s="101" t="s">
        <v>897</v>
      </c>
      <c r="E62" s="76" t="s">
        <v>930</v>
      </c>
      <c r="F62" s="77"/>
      <c r="G62" s="117"/>
      <c r="H62" s="82"/>
    </row>
    <row r="63" spans="1:8" ht="15" x14ac:dyDescent="0.3">
      <c r="A63" s="116"/>
      <c r="B63" s="206"/>
      <c r="C63" s="207"/>
      <c r="D63" s="101"/>
      <c r="E63" s="76" t="s">
        <v>930</v>
      </c>
      <c r="F63" s="77"/>
      <c r="H63" s="82"/>
    </row>
    <row r="64" spans="1:8" ht="15" x14ac:dyDescent="0.3">
      <c r="A64" s="116"/>
      <c r="B64" s="206"/>
      <c r="C64" s="207"/>
      <c r="D64" s="101"/>
      <c r="E64" s="76"/>
      <c r="F64" s="77"/>
    </row>
    <row r="65" spans="1:6" ht="15" x14ac:dyDescent="0.3">
      <c r="A65" s="116"/>
      <c r="B65" s="222"/>
      <c r="C65" s="223"/>
      <c r="D65" s="101"/>
      <c r="E65" s="76"/>
      <c r="F65" s="77"/>
    </row>
    <row r="66" spans="1:6" ht="15" x14ac:dyDescent="0.3">
      <c r="A66" s="116" t="s">
        <v>894</v>
      </c>
      <c r="B66" s="224" t="s">
        <v>975</v>
      </c>
      <c r="C66" s="207"/>
      <c r="D66" s="101"/>
      <c r="E66" s="76"/>
      <c r="F66" s="77"/>
    </row>
    <row r="67" spans="1:6" ht="15.6" thickBot="1" x14ac:dyDescent="0.35">
      <c r="A67" s="116"/>
      <c r="B67" s="225"/>
      <c r="C67" s="226"/>
      <c r="D67" s="106"/>
      <c r="E67" s="86" t="s">
        <v>930</v>
      </c>
      <c r="F67" s="107"/>
    </row>
    <row r="70" spans="1:6" ht="24.6" x14ac:dyDescent="0.45">
      <c r="B70" s="227" t="s">
        <v>976</v>
      </c>
    </row>
    <row r="71" spans="1:6" x14ac:dyDescent="0.3">
      <c r="B71" s="228" t="s">
        <v>871</v>
      </c>
    </row>
    <row r="72" spans="1:6" x14ac:dyDescent="0.3">
      <c r="B72" s="229" t="s">
        <v>869</v>
      </c>
    </row>
    <row r="100" spans="1:1" x14ac:dyDescent="0.3">
      <c r="A100" s="533" t="s">
        <v>978</v>
      </c>
    </row>
  </sheetData>
  <sheetProtection algorithmName="SHA-512" hashValue="1IjmkYIrEZ6B+GSNw6+08AcS6PtZH4PMJonIqYyO8Vx1rtpeJzkoLQUSMmhgkM2zMTy+DzeFA+QTUtQD2k+DBQ==" saltValue="w6yLxw3dZhLUixvvBO1jzQ==" spinCount="100000" sheet="1" objects="1" scenarios="1"/>
  <phoneticPr fontId="6"/>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iconSet" priority="49" id="{E514425F-9EB5-4816-9492-3964F1D92E1C}">
            <x14:iconSet iconSet="3Symbols" showValue="0" custom="1">
              <x14:cfvo type="percent">
                <xm:f>0</xm:f>
              </x14:cfvo>
              <x14:cfvo type="num">
                <xm:f>0</xm:f>
              </x14:cfvo>
              <x14:cfvo type="num">
                <xm:f>1</xm:f>
              </x14:cfvo>
              <x14:cfIcon iconSet="NoIcons" iconId="0"/>
              <x14:cfIcon iconSet="NoIcons" iconId="0"/>
              <x14:cfIcon iconSet="3Symbols" iconId="0"/>
            </x14:iconSet>
          </x14:cfRule>
          <xm:sqref>A37:A45 A48:A67</xm:sqref>
        </x14:conditionalFormatting>
        <x14:conditionalFormatting xmlns:xm="http://schemas.microsoft.com/office/excel/2006/main">
          <x14:cfRule type="iconSet" priority="50" id="{AF1FA1EF-C0A1-42B2-9036-7B3D18815B5D}">
            <x14:iconSet iconSet="3Symbols" showValue="0" custom="1">
              <x14:cfvo type="percent">
                <xm:f>0</xm:f>
              </x14:cfvo>
              <x14:cfvo type="num">
                <xm:f>0</xm:f>
              </x14:cfvo>
              <x14:cfvo type="num">
                <xm:f>1</xm:f>
              </x14:cfvo>
              <x14:cfIcon iconSet="NoIcons" iconId="0"/>
              <x14:cfIcon iconSet="NoIcons" iconId="0"/>
              <x14:cfIcon iconSet="3Symbols" iconId="0"/>
            </x14:iconSet>
          </x14:cfRule>
          <xm:sqref>F37 F39:F41</xm:sqref>
        </x14:conditionalFormatting>
        <x14:conditionalFormatting xmlns:xm="http://schemas.microsoft.com/office/excel/2006/main">
          <x14:cfRule type="iconSet" priority="51" id="{81DDFE9F-BE17-4868-ADF4-2D090FD66161}">
            <x14:iconSet iconSet="3Symbols" showValue="0" custom="1">
              <x14:cfvo type="percent">
                <xm:f>0</xm:f>
              </x14:cfvo>
              <x14:cfvo type="num">
                <xm:f>0</xm:f>
              </x14:cfvo>
              <x14:cfvo type="num">
                <xm:f>1</xm:f>
              </x14:cfvo>
              <x14:cfIcon iconSet="NoIcons" iconId="0"/>
              <x14:cfIcon iconSet="NoIcons" iconId="0"/>
              <x14:cfIcon iconSet="3Symbols" iconId="0"/>
            </x14:iconSet>
          </x14:cfRule>
          <xm:sqref>A5:A9 A11:A12 A14:A21 A35 A23:A33</xm:sqref>
        </x14:conditionalFormatting>
        <x14:conditionalFormatting xmlns:xm="http://schemas.microsoft.com/office/excel/2006/main">
          <x14:cfRule type="iconSet" priority="1" id="{346CF17E-856C-4FEE-A21A-032B369C3B55}">
            <x14:iconSet iconSet="3Symbols" showValue="0" custom="1">
              <x14:cfvo type="percent">
                <xm:f>0</xm:f>
              </x14:cfvo>
              <x14:cfvo type="num">
                <xm:f>0</xm:f>
              </x14:cfvo>
              <x14:cfvo type="num">
                <xm:f>1</xm:f>
              </x14:cfvo>
              <x14:cfIcon iconSet="NoIcons" iconId="0"/>
              <x14:cfIcon iconSet="NoIcons" iconId="0"/>
              <x14:cfIcon iconSet="3Symbols" iconId="0"/>
            </x14:iconSet>
          </x14:cfRule>
          <xm:sqref>E17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A6EB9-BFBC-4E5F-9C11-4592180C3807}">
  <dimension ref="A1:S100"/>
  <sheetViews>
    <sheetView showGridLines="0" zoomScaleNormal="100" workbookViewId="0">
      <selection activeCell="C23" sqref="C23"/>
    </sheetView>
  </sheetViews>
  <sheetFormatPr defaultRowHeight="14.4" x14ac:dyDescent="0.3"/>
  <cols>
    <col min="1" max="1" width="8.88671875" style="234"/>
    <col min="2" max="2" width="24.109375" style="234" customWidth="1"/>
    <col min="3" max="3" width="14" style="235" customWidth="1"/>
    <col min="4" max="4" width="8.88671875" style="234"/>
    <col min="5" max="5" width="13.109375" style="234" customWidth="1"/>
    <col min="6" max="12" width="8.88671875" style="234"/>
    <col min="13" max="13" width="10.109375" style="234" bestFit="1" customWidth="1"/>
    <col min="14" max="257" width="8.88671875" style="234"/>
    <col min="258" max="258" width="24.109375" style="234" customWidth="1"/>
    <col min="259" max="259" width="14" style="234" customWidth="1"/>
    <col min="260" max="260" width="8.88671875" style="234"/>
    <col min="261" max="261" width="10.33203125" style="234" bestFit="1" customWidth="1"/>
    <col min="262" max="513" width="8.88671875" style="234"/>
    <col min="514" max="514" width="24.109375" style="234" customWidth="1"/>
    <col min="515" max="515" width="14" style="234" customWidth="1"/>
    <col min="516" max="516" width="8.88671875" style="234"/>
    <col min="517" max="517" width="10.33203125" style="234" bestFit="1" customWidth="1"/>
    <col min="518" max="769" width="8.88671875" style="234"/>
    <col min="770" max="770" width="24.109375" style="234" customWidth="1"/>
    <col min="771" max="771" width="14" style="234" customWidth="1"/>
    <col min="772" max="772" width="8.88671875" style="234"/>
    <col min="773" max="773" width="10.33203125" style="234" bestFit="1" customWidth="1"/>
    <col min="774" max="1025" width="8.88671875" style="234"/>
    <col min="1026" max="1026" width="24.109375" style="234" customWidth="1"/>
    <col min="1027" max="1027" width="14" style="234" customWidth="1"/>
    <col min="1028" max="1028" width="8.88671875" style="234"/>
    <col min="1029" max="1029" width="10.33203125" style="234" bestFit="1" customWidth="1"/>
    <col min="1030" max="1281" width="8.88671875" style="234"/>
    <col min="1282" max="1282" width="24.109375" style="234" customWidth="1"/>
    <col min="1283" max="1283" width="14" style="234" customWidth="1"/>
    <col min="1284" max="1284" width="8.88671875" style="234"/>
    <col min="1285" max="1285" width="10.33203125" style="234" bestFit="1" customWidth="1"/>
    <col min="1286" max="1537" width="8.88671875" style="234"/>
    <col min="1538" max="1538" width="24.109375" style="234" customWidth="1"/>
    <col min="1539" max="1539" width="14" style="234" customWidth="1"/>
    <col min="1540" max="1540" width="8.88671875" style="234"/>
    <col min="1541" max="1541" width="10.33203125" style="234" bestFit="1" customWidth="1"/>
    <col min="1542" max="1793" width="8.88671875" style="234"/>
    <col min="1794" max="1794" width="24.109375" style="234" customWidth="1"/>
    <col min="1795" max="1795" width="14" style="234" customWidth="1"/>
    <col min="1796" max="1796" width="8.88671875" style="234"/>
    <col min="1797" max="1797" width="10.33203125" style="234" bestFit="1" customWidth="1"/>
    <col min="1798" max="2049" width="8.88671875" style="234"/>
    <col min="2050" max="2050" width="24.109375" style="234" customWidth="1"/>
    <col min="2051" max="2051" width="14" style="234" customWidth="1"/>
    <col min="2052" max="2052" width="8.88671875" style="234"/>
    <col min="2053" max="2053" width="10.33203125" style="234" bestFit="1" customWidth="1"/>
    <col min="2054" max="2305" width="8.88671875" style="234"/>
    <col min="2306" max="2306" width="24.109375" style="234" customWidth="1"/>
    <col min="2307" max="2307" width="14" style="234" customWidth="1"/>
    <col min="2308" max="2308" width="8.88671875" style="234"/>
    <col min="2309" max="2309" width="10.33203125" style="234" bestFit="1" customWidth="1"/>
    <col min="2310" max="2561" width="8.88671875" style="234"/>
    <col min="2562" max="2562" width="24.109375" style="234" customWidth="1"/>
    <col min="2563" max="2563" width="14" style="234" customWidth="1"/>
    <col min="2564" max="2564" width="8.88671875" style="234"/>
    <col min="2565" max="2565" width="10.33203125" style="234" bestFit="1" customWidth="1"/>
    <col min="2566" max="2817" width="8.88671875" style="234"/>
    <col min="2818" max="2818" width="24.109375" style="234" customWidth="1"/>
    <col min="2819" max="2819" width="14" style="234" customWidth="1"/>
    <col min="2820" max="2820" width="8.88671875" style="234"/>
    <col min="2821" max="2821" width="10.33203125" style="234" bestFit="1" customWidth="1"/>
    <col min="2822" max="3073" width="8.88671875" style="234"/>
    <col min="3074" max="3074" width="24.109375" style="234" customWidth="1"/>
    <col min="3075" max="3075" width="14" style="234" customWidth="1"/>
    <col min="3076" max="3076" width="8.88671875" style="234"/>
    <col min="3077" max="3077" width="10.33203125" style="234" bestFit="1" customWidth="1"/>
    <col min="3078" max="3329" width="8.88671875" style="234"/>
    <col min="3330" max="3330" width="24.109375" style="234" customWidth="1"/>
    <col min="3331" max="3331" width="14" style="234" customWidth="1"/>
    <col min="3332" max="3332" width="8.88671875" style="234"/>
    <col min="3333" max="3333" width="10.33203125" style="234" bestFit="1" customWidth="1"/>
    <col min="3334" max="3585" width="8.88671875" style="234"/>
    <col min="3586" max="3586" width="24.109375" style="234" customWidth="1"/>
    <col min="3587" max="3587" width="14" style="234" customWidth="1"/>
    <col min="3588" max="3588" width="8.88671875" style="234"/>
    <col min="3589" max="3589" width="10.33203125" style="234" bestFit="1" customWidth="1"/>
    <col min="3590" max="3841" width="8.88671875" style="234"/>
    <col min="3842" max="3842" width="24.109375" style="234" customWidth="1"/>
    <col min="3843" max="3843" width="14" style="234" customWidth="1"/>
    <col min="3844" max="3844" width="8.88671875" style="234"/>
    <col min="3845" max="3845" width="10.33203125" style="234" bestFit="1" customWidth="1"/>
    <col min="3846" max="4097" width="8.88671875" style="234"/>
    <col min="4098" max="4098" width="24.109375" style="234" customWidth="1"/>
    <col min="4099" max="4099" width="14" style="234" customWidth="1"/>
    <col min="4100" max="4100" width="8.88671875" style="234"/>
    <col min="4101" max="4101" width="10.33203125" style="234" bestFit="1" customWidth="1"/>
    <col min="4102" max="4353" width="8.88671875" style="234"/>
    <col min="4354" max="4354" width="24.109375" style="234" customWidth="1"/>
    <col min="4355" max="4355" width="14" style="234" customWidth="1"/>
    <col min="4356" max="4356" width="8.88671875" style="234"/>
    <col min="4357" max="4357" width="10.33203125" style="234" bestFit="1" customWidth="1"/>
    <col min="4358" max="4609" width="8.88671875" style="234"/>
    <col min="4610" max="4610" width="24.109375" style="234" customWidth="1"/>
    <col min="4611" max="4611" width="14" style="234" customWidth="1"/>
    <col min="4612" max="4612" width="8.88671875" style="234"/>
    <col min="4613" max="4613" width="10.33203125" style="234" bestFit="1" customWidth="1"/>
    <col min="4614" max="4865" width="8.88671875" style="234"/>
    <col min="4866" max="4866" width="24.109375" style="234" customWidth="1"/>
    <col min="4867" max="4867" width="14" style="234" customWidth="1"/>
    <col min="4868" max="4868" width="8.88671875" style="234"/>
    <col min="4869" max="4869" width="10.33203125" style="234" bestFit="1" customWidth="1"/>
    <col min="4870" max="5121" width="8.88671875" style="234"/>
    <col min="5122" max="5122" width="24.109375" style="234" customWidth="1"/>
    <col min="5123" max="5123" width="14" style="234" customWidth="1"/>
    <col min="5124" max="5124" width="8.88671875" style="234"/>
    <col min="5125" max="5125" width="10.33203125" style="234" bestFit="1" customWidth="1"/>
    <col min="5126" max="5377" width="8.88671875" style="234"/>
    <col min="5378" max="5378" width="24.109375" style="234" customWidth="1"/>
    <col min="5379" max="5379" width="14" style="234" customWidth="1"/>
    <col min="5380" max="5380" width="8.88671875" style="234"/>
    <col min="5381" max="5381" width="10.33203125" style="234" bestFit="1" customWidth="1"/>
    <col min="5382" max="5633" width="8.88671875" style="234"/>
    <col min="5634" max="5634" width="24.109375" style="234" customWidth="1"/>
    <col min="5635" max="5635" width="14" style="234" customWidth="1"/>
    <col min="5636" max="5636" width="8.88671875" style="234"/>
    <col min="5637" max="5637" width="10.33203125" style="234" bestFit="1" customWidth="1"/>
    <col min="5638" max="5889" width="8.88671875" style="234"/>
    <col min="5890" max="5890" width="24.109375" style="234" customWidth="1"/>
    <col min="5891" max="5891" width="14" style="234" customWidth="1"/>
    <col min="5892" max="5892" width="8.88671875" style="234"/>
    <col min="5893" max="5893" width="10.33203125" style="234" bestFit="1" customWidth="1"/>
    <col min="5894" max="6145" width="8.88671875" style="234"/>
    <col min="6146" max="6146" width="24.109375" style="234" customWidth="1"/>
    <col min="6147" max="6147" width="14" style="234" customWidth="1"/>
    <col min="6148" max="6148" width="8.88671875" style="234"/>
    <col min="6149" max="6149" width="10.33203125" style="234" bestFit="1" customWidth="1"/>
    <col min="6150" max="6401" width="8.88671875" style="234"/>
    <col min="6402" max="6402" width="24.109375" style="234" customWidth="1"/>
    <col min="6403" max="6403" width="14" style="234" customWidth="1"/>
    <col min="6404" max="6404" width="8.88671875" style="234"/>
    <col min="6405" max="6405" width="10.33203125" style="234" bestFit="1" customWidth="1"/>
    <col min="6406" max="6657" width="8.88671875" style="234"/>
    <col min="6658" max="6658" width="24.109375" style="234" customWidth="1"/>
    <col min="6659" max="6659" width="14" style="234" customWidth="1"/>
    <col min="6660" max="6660" width="8.88671875" style="234"/>
    <col min="6661" max="6661" width="10.33203125" style="234" bestFit="1" customWidth="1"/>
    <col min="6662" max="6913" width="8.88671875" style="234"/>
    <col min="6914" max="6914" width="24.109375" style="234" customWidth="1"/>
    <col min="6915" max="6915" width="14" style="234" customWidth="1"/>
    <col min="6916" max="6916" width="8.88671875" style="234"/>
    <col min="6917" max="6917" width="10.33203125" style="234" bestFit="1" customWidth="1"/>
    <col min="6918" max="7169" width="8.88671875" style="234"/>
    <col min="7170" max="7170" width="24.109375" style="234" customWidth="1"/>
    <col min="7171" max="7171" width="14" style="234" customWidth="1"/>
    <col min="7172" max="7172" width="8.88671875" style="234"/>
    <col min="7173" max="7173" width="10.33203125" style="234" bestFit="1" customWidth="1"/>
    <col min="7174" max="7425" width="8.88671875" style="234"/>
    <col min="7426" max="7426" width="24.109375" style="234" customWidth="1"/>
    <col min="7427" max="7427" width="14" style="234" customWidth="1"/>
    <col min="7428" max="7428" width="8.88671875" style="234"/>
    <col min="7429" max="7429" width="10.33203125" style="234" bestFit="1" customWidth="1"/>
    <col min="7430" max="7681" width="8.88671875" style="234"/>
    <col min="7682" max="7682" width="24.109375" style="234" customWidth="1"/>
    <col min="7683" max="7683" width="14" style="234" customWidth="1"/>
    <col min="7684" max="7684" width="8.88671875" style="234"/>
    <col min="7685" max="7685" width="10.33203125" style="234" bestFit="1" customWidth="1"/>
    <col min="7686" max="7937" width="8.88671875" style="234"/>
    <col min="7938" max="7938" width="24.109375" style="234" customWidth="1"/>
    <col min="7939" max="7939" width="14" style="234" customWidth="1"/>
    <col min="7940" max="7940" width="8.88671875" style="234"/>
    <col min="7941" max="7941" width="10.33203125" style="234" bestFit="1" customWidth="1"/>
    <col min="7942" max="8193" width="8.88671875" style="234"/>
    <col min="8194" max="8194" width="24.109375" style="234" customWidth="1"/>
    <col min="8195" max="8195" width="14" style="234" customWidth="1"/>
    <col min="8196" max="8196" width="8.88671875" style="234"/>
    <col min="8197" max="8197" width="10.33203125" style="234" bestFit="1" customWidth="1"/>
    <col min="8198" max="8449" width="8.88671875" style="234"/>
    <col min="8450" max="8450" width="24.109375" style="234" customWidth="1"/>
    <col min="8451" max="8451" width="14" style="234" customWidth="1"/>
    <col min="8452" max="8452" width="8.88671875" style="234"/>
    <col min="8453" max="8453" width="10.33203125" style="234" bestFit="1" customWidth="1"/>
    <col min="8454" max="8705" width="8.88671875" style="234"/>
    <col min="8706" max="8706" width="24.109375" style="234" customWidth="1"/>
    <col min="8707" max="8707" width="14" style="234" customWidth="1"/>
    <col min="8708" max="8708" width="8.88671875" style="234"/>
    <col min="8709" max="8709" width="10.33203125" style="234" bestFit="1" customWidth="1"/>
    <col min="8710" max="8961" width="8.88671875" style="234"/>
    <col min="8962" max="8962" width="24.109375" style="234" customWidth="1"/>
    <col min="8963" max="8963" width="14" style="234" customWidth="1"/>
    <col min="8964" max="8964" width="8.88671875" style="234"/>
    <col min="8965" max="8965" width="10.33203125" style="234" bestFit="1" customWidth="1"/>
    <col min="8966" max="9217" width="8.88671875" style="234"/>
    <col min="9218" max="9218" width="24.109375" style="234" customWidth="1"/>
    <col min="9219" max="9219" width="14" style="234" customWidth="1"/>
    <col min="9220" max="9220" width="8.88671875" style="234"/>
    <col min="9221" max="9221" width="10.33203125" style="234" bestFit="1" customWidth="1"/>
    <col min="9222" max="9473" width="8.88671875" style="234"/>
    <col min="9474" max="9474" width="24.109375" style="234" customWidth="1"/>
    <col min="9475" max="9475" width="14" style="234" customWidth="1"/>
    <col min="9476" max="9476" width="8.88671875" style="234"/>
    <col min="9477" max="9477" width="10.33203125" style="234" bestFit="1" customWidth="1"/>
    <col min="9478" max="9729" width="8.88671875" style="234"/>
    <col min="9730" max="9730" width="24.109375" style="234" customWidth="1"/>
    <col min="9731" max="9731" width="14" style="234" customWidth="1"/>
    <col min="9732" max="9732" width="8.88671875" style="234"/>
    <col min="9733" max="9733" width="10.33203125" style="234" bestFit="1" customWidth="1"/>
    <col min="9734" max="9985" width="8.88671875" style="234"/>
    <col min="9986" max="9986" width="24.109375" style="234" customWidth="1"/>
    <col min="9987" max="9987" width="14" style="234" customWidth="1"/>
    <col min="9988" max="9988" width="8.88671875" style="234"/>
    <col min="9989" max="9989" width="10.33203125" style="234" bestFit="1" customWidth="1"/>
    <col min="9990" max="10241" width="8.88671875" style="234"/>
    <col min="10242" max="10242" width="24.109375" style="234" customWidth="1"/>
    <col min="10243" max="10243" width="14" style="234" customWidth="1"/>
    <col min="10244" max="10244" width="8.88671875" style="234"/>
    <col min="10245" max="10245" width="10.33203125" style="234" bestFit="1" customWidth="1"/>
    <col min="10246" max="10497" width="8.88671875" style="234"/>
    <col min="10498" max="10498" width="24.109375" style="234" customWidth="1"/>
    <col min="10499" max="10499" width="14" style="234" customWidth="1"/>
    <col min="10500" max="10500" width="8.88671875" style="234"/>
    <col min="10501" max="10501" width="10.33203125" style="234" bestFit="1" customWidth="1"/>
    <col min="10502" max="10753" width="8.88671875" style="234"/>
    <col min="10754" max="10754" width="24.109375" style="234" customWidth="1"/>
    <col min="10755" max="10755" width="14" style="234" customWidth="1"/>
    <col min="10756" max="10756" width="8.88671875" style="234"/>
    <col min="10757" max="10757" width="10.33203125" style="234" bestFit="1" customWidth="1"/>
    <col min="10758" max="11009" width="8.88671875" style="234"/>
    <col min="11010" max="11010" width="24.109375" style="234" customWidth="1"/>
    <col min="11011" max="11011" width="14" style="234" customWidth="1"/>
    <col min="11012" max="11012" width="8.88671875" style="234"/>
    <col min="11013" max="11013" width="10.33203125" style="234" bestFit="1" customWidth="1"/>
    <col min="11014" max="11265" width="8.88671875" style="234"/>
    <col min="11266" max="11266" width="24.109375" style="234" customWidth="1"/>
    <col min="11267" max="11267" width="14" style="234" customWidth="1"/>
    <col min="11268" max="11268" width="8.88671875" style="234"/>
    <col min="11269" max="11269" width="10.33203125" style="234" bestFit="1" customWidth="1"/>
    <col min="11270" max="11521" width="8.88671875" style="234"/>
    <col min="11522" max="11522" width="24.109375" style="234" customWidth="1"/>
    <col min="11523" max="11523" width="14" style="234" customWidth="1"/>
    <col min="11524" max="11524" width="8.88671875" style="234"/>
    <col min="11525" max="11525" width="10.33203125" style="234" bestFit="1" customWidth="1"/>
    <col min="11526" max="11777" width="8.88671875" style="234"/>
    <col min="11778" max="11778" width="24.109375" style="234" customWidth="1"/>
    <col min="11779" max="11779" width="14" style="234" customWidth="1"/>
    <col min="11780" max="11780" width="8.88671875" style="234"/>
    <col min="11781" max="11781" width="10.33203125" style="234" bestFit="1" customWidth="1"/>
    <col min="11782" max="12033" width="8.88671875" style="234"/>
    <col min="12034" max="12034" width="24.109375" style="234" customWidth="1"/>
    <col min="12035" max="12035" width="14" style="234" customWidth="1"/>
    <col min="12036" max="12036" width="8.88671875" style="234"/>
    <col min="12037" max="12037" width="10.33203125" style="234" bestFit="1" customWidth="1"/>
    <col min="12038" max="12289" width="8.88671875" style="234"/>
    <col min="12290" max="12290" width="24.109375" style="234" customWidth="1"/>
    <col min="12291" max="12291" width="14" style="234" customWidth="1"/>
    <col min="12292" max="12292" width="8.88671875" style="234"/>
    <col min="12293" max="12293" width="10.33203125" style="234" bestFit="1" customWidth="1"/>
    <col min="12294" max="12545" width="8.88671875" style="234"/>
    <col min="12546" max="12546" width="24.109375" style="234" customWidth="1"/>
    <col min="12547" max="12547" width="14" style="234" customWidth="1"/>
    <col min="12548" max="12548" width="8.88671875" style="234"/>
    <col min="12549" max="12549" width="10.33203125" style="234" bestFit="1" customWidth="1"/>
    <col min="12550" max="12801" width="8.88671875" style="234"/>
    <col min="12802" max="12802" width="24.109375" style="234" customWidth="1"/>
    <col min="12803" max="12803" width="14" style="234" customWidth="1"/>
    <col min="12804" max="12804" width="8.88671875" style="234"/>
    <col min="12805" max="12805" width="10.33203125" style="234" bestFit="1" customWidth="1"/>
    <col min="12806" max="13057" width="8.88671875" style="234"/>
    <col min="13058" max="13058" width="24.109375" style="234" customWidth="1"/>
    <col min="13059" max="13059" width="14" style="234" customWidth="1"/>
    <col min="13060" max="13060" width="8.88671875" style="234"/>
    <col min="13061" max="13061" width="10.33203125" style="234" bestFit="1" customWidth="1"/>
    <col min="13062" max="13313" width="8.88671875" style="234"/>
    <col min="13314" max="13314" width="24.109375" style="234" customWidth="1"/>
    <col min="13315" max="13315" width="14" style="234" customWidth="1"/>
    <col min="13316" max="13316" width="8.88671875" style="234"/>
    <col min="13317" max="13317" width="10.33203125" style="234" bestFit="1" customWidth="1"/>
    <col min="13318" max="13569" width="8.88671875" style="234"/>
    <col min="13570" max="13570" width="24.109375" style="234" customWidth="1"/>
    <col min="13571" max="13571" width="14" style="234" customWidth="1"/>
    <col min="13572" max="13572" width="8.88671875" style="234"/>
    <col min="13573" max="13573" width="10.33203125" style="234" bestFit="1" customWidth="1"/>
    <col min="13574" max="13825" width="8.88671875" style="234"/>
    <col min="13826" max="13826" width="24.109375" style="234" customWidth="1"/>
    <col min="13827" max="13827" width="14" style="234" customWidth="1"/>
    <col min="13828" max="13828" width="8.88671875" style="234"/>
    <col min="13829" max="13829" width="10.33203125" style="234" bestFit="1" customWidth="1"/>
    <col min="13830" max="14081" width="8.88671875" style="234"/>
    <col min="14082" max="14082" width="24.109375" style="234" customWidth="1"/>
    <col min="14083" max="14083" width="14" style="234" customWidth="1"/>
    <col min="14084" max="14084" width="8.88671875" style="234"/>
    <col min="14085" max="14085" width="10.33203125" style="234" bestFit="1" customWidth="1"/>
    <col min="14086" max="14337" width="8.88671875" style="234"/>
    <col min="14338" max="14338" width="24.109375" style="234" customWidth="1"/>
    <col min="14339" max="14339" width="14" style="234" customWidth="1"/>
    <col min="14340" max="14340" width="8.88671875" style="234"/>
    <col min="14341" max="14341" width="10.33203125" style="234" bestFit="1" customWidth="1"/>
    <col min="14342" max="14593" width="8.88671875" style="234"/>
    <col min="14594" max="14594" width="24.109375" style="234" customWidth="1"/>
    <col min="14595" max="14595" width="14" style="234" customWidth="1"/>
    <col min="14596" max="14596" width="8.88671875" style="234"/>
    <col min="14597" max="14597" width="10.33203125" style="234" bestFit="1" customWidth="1"/>
    <col min="14598" max="14849" width="8.88671875" style="234"/>
    <col min="14850" max="14850" width="24.109375" style="234" customWidth="1"/>
    <col min="14851" max="14851" width="14" style="234" customWidth="1"/>
    <col min="14852" max="14852" width="8.88671875" style="234"/>
    <col min="14853" max="14853" width="10.33203125" style="234" bestFit="1" customWidth="1"/>
    <col min="14854" max="15105" width="8.88671875" style="234"/>
    <col min="15106" max="15106" width="24.109375" style="234" customWidth="1"/>
    <col min="15107" max="15107" width="14" style="234" customWidth="1"/>
    <col min="15108" max="15108" width="8.88671875" style="234"/>
    <col min="15109" max="15109" width="10.33203125" style="234" bestFit="1" customWidth="1"/>
    <col min="15110" max="15361" width="8.88671875" style="234"/>
    <col min="15362" max="15362" width="24.109375" style="234" customWidth="1"/>
    <col min="15363" max="15363" width="14" style="234" customWidth="1"/>
    <col min="15364" max="15364" width="8.88671875" style="234"/>
    <col min="15365" max="15365" width="10.33203125" style="234" bestFit="1" customWidth="1"/>
    <col min="15366" max="15617" width="8.88671875" style="234"/>
    <col min="15618" max="15618" width="24.109375" style="234" customWidth="1"/>
    <col min="15619" max="15619" width="14" style="234" customWidth="1"/>
    <col min="15620" max="15620" width="8.88671875" style="234"/>
    <col min="15621" max="15621" width="10.33203125" style="234" bestFit="1" customWidth="1"/>
    <col min="15622" max="15873" width="8.88671875" style="234"/>
    <col min="15874" max="15874" width="24.109375" style="234" customWidth="1"/>
    <col min="15875" max="15875" width="14" style="234" customWidth="1"/>
    <col min="15876" max="15876" width="8.88671875" style="234"/>
    <col min="15877" max="15877" width="10.33203125" style="234" bestFit="1" customWidth="1"/>
    <col min="15878" max="16129" width="8.88671875" style="234"/>
    <col min="16130" max="16130" width="24.109375" style="234" customWidth="1"/>
    <col min="16131" max="16131" width="14" style="234" customWidth="1"/>
    <col min="16132" max="16132" width="8.88671875" style="234"/>
    <col min="16133" max="16133" width="10.33203125" style="234" bestFit="1" customWidth="1"/>
    <col min="16134" max="16384" width="8.88671875" style="234"/>
  </cols>
  <sheetData>
    <row r="1" spans="1:19" ht="31.2" customHeight="1" x14ac:dyDescent="0.45">
      <c r="A1" s="232" t="s">
        <v>952</v>
      </c>
      <c r="B1" s="232"/>
      <c r="C1" s="233"/>
    </row>
    <row r="3" spans="1:19" x14ac:dyDescent="0.3">
      <c r="B3" s="234" t="s">
        <v>741</v>
      </c>
    </row>
    <row r="4" spans="1:19" x14ac:dyDescent="0.3">
      <c r="B4" s="234" t="s">
        <v>747</v>
      </c>
    </row>
    <row r="5" spans="1:19" x14ac:dyDescent="0.3">
      <c r="B5" s="234" t="s">
        <v>748</v>
      </c>
    </row>
    <row r="7" spans="1:19" x14ac:dyDescent="0.3">
      <c r="B7" s="234" t="s">
        <v>742</v>
      </c>
    </row>
    <row r="8" spans="1:19" x14ac:dyDescent="0.3">
      <c r="B8" s="234" t="s">
        <v>743</v>
      </c>
    </row>
    <row r="10" spans="1:19" ht="23.4" x14ac:dyDescent="0.3">
      <c r="B10" s="236" t="s">
        <v>953</v>
      </c>
    </row>
    <row r="12" spans="1:19" ht="20.399999999999999" thickBot="1" x14ac:dyDescent="0.35">
      <c r="B12" s="237" t="s">
        <v>802</v>
      </c>
    </row>
    <row r="13" spans="1:19" ht="15" thickBot="1" x14ac:dyDescent="0.25">
      <c r="B13" s="238" t="s">
        <v>805</v>
      </c>
      <c r="C13" s="239" t="s">
        <v>803</v>
      </c>
      <c r="D13" s="240" t="s">
        <v>924</v>
      </c>
      <c r="E13" s="240" t="s">
        <v>804</v>
      </c>
      <c r="F13" s="241"/>
      <c r="G13" s="241"/>
      <c r="H13" s="241"/>
      <c r="I13" s="241"/>
      <c r="J13" s="241"/>
      <c r="K13" s="241"/>
      <c r="L13" s="241"/>
      <c r="M13" s="241"/>
      <c r="N13" s="241"/>
      <c r="O13" s="241"/>
      <c r="P13" s="241"/>
      <c r="Q13" s="241"/>
      <c r="R13" s="241"/>
      <c r="S13" s="242"/>
    </row>
    <row r="14" spans="1:19" x14ac:dyDescent="0.3">
      <c r="B14" s="243" t="s">
        <v>729</v>
      </c>
      <c r="C14" s="244">
        <f>+詳細利益試算表１!C37*12</f>
        <v>796385.75342465751</v>
      </c>
      <c r="D14" s="245" t="s">
        <v>930</v>
      </c>
      <c r="E14" s="246" t="s">
        <v>762</v>
      </c>
      <c r="F14" s="247"/>
      <c r="G14" s="248"/>
      <c r="H14" s="248"/>
      <c r="I14" s="248"/>
      <c r="J14" s="248"/>
      <c r="K14" s="248"/>
      <c r="L14" s="248"/>
      <c r="M14" s="248"/>
      <c r="N14" s="248"/>
      <c r="O14" s="248"/>
      <c r="P14" s="248"/>
      <c r="Q14" s="248"/>
      <c r="R14" s="248"/>
      <c r="S14" s="249"/>
    </row>
    <row r="15" spans="1:19" ht="15" x14ac:dyDescent="0.3">
      <c r="B15" s="250" t="s">
        <v>865</v>
      </c>
      <c r="C15" s="251" t="s">
        <v>868</v>
      </c>
      <c r="D15" s="252" t="s">
        <v>930</v>
      </c>
      <c r="E15" s="253" t="s">
        <v>915</v>
      </c>
      <c r="F15" s="254"/>
      <c r="G15" s="255"/>
      <c r="H15" s="255"/>
      <c r="I15" s="255"/>
      <c r="J15" s="255"/>
      <c r="K15" s="255"/>
      <c r="L15" s="255"/>
      <c r="M15" s="255"/>
      <c r="N15" s="255"/>
      <c r="O15" s="255"/>
      <c r="P15" s="255"/>
      <c r="Q15" s="255"/>
      <c r="R15" s="255"/>
      <c r="S15" s="256"/>
    </row>
    <row r="16" spans="1:19" x14ac:dyDescent="0.3">
      <c r="B16" s="250" t="s">
        <v>730</v>
      </c>
      <c r="C16" s="251"/>
      <c r="D16" s="252" t="s">
        <v>930</v>
      </c>
      <c r="E16" s="257"/>
      <c r="F16" s="254"/>
      <c r="G16" s="255"/>
      <c r="H16" s="255"/>
      <c r="I16" s="255"/>
      <c r="J16" s="255"/>
      <c r="K16" s="255"/>
      <c r="L16" s="255"/>
      <c r="M16" s="255"/>
      <c r="N16" s="255"/>
      <c r="O16" s="255"/>
      <c r="P16" s="255"/>
      <c r="Q16" s="255"/>
      <c r="R16" s="255"/>
      <c r="S16" s="256"/>
    </row>
    <row r="17" spans="2:19" ht="15" thickBot="1" x14ac:dyDescent="0.35">
      <c r="B17" s="258" t="s">
        <v>731</v>
      </c>
      <c r="C17" s="259">
        <f>SUM(C14:C16)</f>
        <v>796385.75342465751</v>
      </c>
      <c r="D17" s="260" t="s">
        <v>930</v>
      </c>
      <c r="E17" s="261" t="s">
        <v>763</v>
      </c>
      <c r="F17" s="262"/>
      <c r="G17" s="263"/>
      <c r="H17" s="263"/>
      <c r="I17" s="263"/>
      <c r="J17" s="263"/>
      <c r="K17" s="263"/>
      <c r="L17" s="263"/>
      <c r="M17" s="263"/>
      <c r="N17" s="263"/>
      <c r="O17" s="263"/>
      <c r="P17" s="263"/>
      <c r="Q17" s="263"/>
      <c r="R17" s="263"/>
      <c r="S17" s="264"/>
    </row>
    <row r="18" spans="2:19" x14ac:dyDescent="0.3">
      <c r="B18" s="265" t="s">
        <v>732</v>
      </c>
      <c r="C18" s="266">
        <f>+減価償却計算表!K5</f>
        <v>111942</v>
      </c>
      <c r="D18" s="267" t="s">
        <v>930</v>
      </c>
      <c r="E18" s="268" t="s">
        <v>794</v>
      </c>
      <c r="F18" s="247"/>
      <c r="G18" s="248"/>
      <c r="H18" s="248"/>
      <c r="I18" s="248"/>
      <c r="J18" s="248"/>
      <c r="K18" s="248"/>
      <c r="L18" s="248"/>
      <c r="M18" s="248"/>
      <c r="N18" s="248"/>
      <c r="O18" s="248"/>
      <c r="P18" s="248"/>
      <c r="Q18" s="248"/>
      <c r="R18" s="248"/>
      <c r="S18" s="249"/>
    </row>
    <row r="19" spans="2:19" x14ac:dyDescent="0.3">
      <c r="B19" s="265"/>
      <c r="C19" s="266"/>
      <c r="D19" s="252" t="s">
        <v>930</v>
      </c>
      <c r="E19" s="269" t="s">
        <v>795</v>
      </c>
      <c r="F19" s="254"/>
      <c r="G19" s="255"/>
      <c r="H19" s="255"/>
      <c r="I19" s="255"/>
      <c r="J19" s="255"/>
      <c r="K19" s="255"/>
      <c r="L19" s="255"/>
      <c r="M19" s="255"/>
      <c r="N19" s="255"/>
      <c r="O19" s="255"/>
      <c r="P19" s="255"/>
      <c r="Q19" s="255"/>
      <c r="R19" s="255"/>
      <c r="S19" s="256"/>
    </row>
    <row r="20" spans="2:19" x14ac:dyDescent="0.3">
      <c r="B20" s="265"/>
      <c r="C20" s="266"/>
      <c r="D20" s="252" t="s">
        <v>930</v>
      </c>
      <c r="E20" s="269" t="s">
        <v>860</v>
      </c>
      <c r="F20" s="254"/>
      <c r="G20" s="255"/>
      <c r="H20" s="255"/>
      <c r="I20" s="255"/>
      <c r="J20" s="255"/>
      <c r="K20" s="255"/>
      <c r="L20" s="255"/>
      <c r="M20" s="255"/>
      <c r="N20" s="255"/>
      <c r="O20" s="255"/>
      <c r="P20" s="255"/>
      <c r="Q20" s="255"/>
      <c r="R20" s="255"/>
      <c r="S20" s="256"/>
    </row>
    <row r="21" spans="2:19" x14ac:dyDescent="0.3">
      <c r="B21" s="265"/>
      <c r="C21" s="266"/>
      <c r="D21" s="270" t="s">
        <v>930</v>
      </c>
      <c r="E21" s="271"/>
      <c r="F21" s="272"/>
      <c r="G21" s="273"/>
      <c r="H21" s="273"/>
      <c r="I21" s="273"/>
      <c r="J21" s="273"/>
      <c r="K21" s="273"/>
      <c r="L21" s="273"/>
      <c r="M21" s="273"/>
      <c r="N21" s="273"/>
      <c r="O21" s="273"/>
      <c r="P21" s="273"/>
      <c r="Q21" s="273"/>
      <c r="R21" s="273"/>
      <c r="S21" s="274"/>
    </row>
    <row r="22" spans="2:19" x14ac:dyDescent="0.3">
      <c r="B22" s="275" t="s">
        <v>733</v>
      </c>
      <c r="C22" s="276">
        <f>SUM(含み資産計算!E22:E33)</f>
        <v>455639.07887356257</v>
      </c>
      <c r="D22" s="277" t="s">
        <v>930</v>
      </c>
      <c r="E22" s="278" t="s">
        <v>796</v>
      </c>
      <c r="F22" s="279"/>
      <c r="G22" s="280"/>
      <c r="H22" s="280"/>
      <c r="I22" s="280"/>
      <c r="J22" s="280"/>
      <c r="K22" s="280"/>
      <c r="L22" s="280"/>
      <c r="M22" s="280"/>
      <c r="N22" s="280"/>
      <c r="O22" s="280"/>
      <c r="P22" s="280"/>
      <c r="Q22" s="280"/>
      <c r="R22" s="280"/>
      <c r="S22" s="281"/>
    </row>
    <row r="23" spans="2:19" x14ac:dyDescent="0.3">
      <c r="B23" s="265"/>
      <c r="C23" s="266"/>
      <c r="D23" s="252" t="s">
        <v>930</v>
      </c>
      <c r="E23" s="282" t="s">
        <v>799</v>
      </c>
      <c r="F23" s="254"/>
      <c r="G23" s="255"/>
      <c r="H23" s="255"/>
      <c r="I23" s="255"/>
      <c r="J23" s="255"/>
      <c r="K23" s="255"/>
      <c r="L23" s="255"/>
      <c r="M23" s="255"/>
      <c r="N23" s="255"/>
      <c r="O23" s="255"/>
      <c r="P23" s="255"/>
      <c r="Q23" s="255"/>
      <c r="R23" s="255"/>
      <c r="S23" s="256"/>
    </row>
    <row r="24" spans="2:19" x14ac:dyDescent="0.3">
      <c r="B24" s="283"/>
      <c r="C24" s="284"/>
      <c r="D24" s="285" t="s">
        <v>930</v>
      </c>
      <c r="E24" s="286"/>
      <c r="F24" s="287"/>
      <c r="G24" s="288"/>
      <c r="H24" s="288"/>
      <c r="I24" s="288"/>
      <c r="J24" s="288"/>
      <c r="K24" s="288"/>
      <c r="L24" s="288"/>
      <c r="M24" s="288"/>
      <c r="N24" s="288"/>
      <c r="O24" s="288"/>
      <c r="P24" s="288"/>
      <c r="Q24" s="288"/>
      <c r="R24" s="288"/>
      <c r="S24" s="289"/>
    </row>
    <row r="25" spans="2:19" x14ac:dyDescent="0.3">
      <c r="B25" s="265" t="s">
        <v>734</v>
      </c>
      <c r="C25" s="266">
        <f>+詳細利益試算表１!C23</f>
        <v>54283.146067415728</v>
      </c>
      <c r="D25" s="267" t="s">
        <v>930</v>
      </c>
      <c r="E25" s="290" t="s">
        <v>861</v>
      </c>
      <c r="F25" s="291"/>
      <c r="G25" s="292"/>
      <c r="H25" s="292"/>
      <c r="I25" s="292"/>
      <c r="J25" s="280"/>
      <c r="K25" s="280"/>
      <c r="L25" s="280"/>
      <c r="M25" s="280"/>
      <c r="N25" s="280"/>
      <c r="O25" s="280"/>
      <c r="P25" s="280"/>
      <c r="Q25" s="280"/>
      <c r="R25" s="280"/>
      <c r="S25" s="281"/>
    </row>
    <row r="26" spans="2:19" ht="13.2" x14ac:dyDescent="0.2">
      <c r="B26" s="265"/>
      <c r="C26" s="266"/>
      <c r="D26" s="270" t="s">
        <v>930</v>
      </c>
      <c r="E26" s="293">
        <v>17800000</v>
      </c>
      <c r="F26" s="294" t="s">
        <v>797</v>
      </c>
      <c r="G26" s="295">
        <v>54900</v>
      </c>
      <c r="H26" s="296" t="s">
        <v>863</v>
      </c>
      <c r="I26" s="296"/>
      <c r="J26" s="288"/>
      <c r="K26" s="288"/>
      <c r="L26" s="297"/>
      <c r="M26" s="298"/>
      <c r="N26" s="288"/>
      <c r="O26" s="288"/>
      <c r="P26" s="288"/>
      <c r="Q26" s="288"/>
      <c r="R26" s="288"/>
      <c r="S26" s="289"/>
    </row>
    <row r="27" spans="2:19" x14ac:dyDescent="0.3">
      <c r="B27" s="275" t="s">
        <v>735</v>
      </c>
      <c r="C27" s="276">
        <f>+詳細利益試算表１!C25</f>
        <v>3000</v>
      </c>
      <c r="D27" s="277" t="s">
        <v>930</v>
      </c>
      <c r="E27" s="299" t="s">
        <v>744</v>
      </c>
      <c r="F27" s="291"/>
      <c r="G27" s="292"/>
      <c r="H27" s="292"/>
      <c r="I27" s="292"/>
      <c r="J27" s="280"/>
      <c r="K27" s="280"/>
      <c r="L27" s="280"/>
      <c r="M27" s="280"/>
      <c r="N27" s="280"/>
      <c r="O27" s="280"/>
      <c r="P27" s="280"/>
      <c r="Q27" s="280"/>
      <c r="R27" s="280"/>
      <c r="S27" s="281"/>
    </row>
    <row r="28" spans="2:19" x14ac:dyDescent="0.3">
      <c r="B28" s="300"/>
      <c r="C28" s="284"/>
      <c r="D28" s="285" t="s">
        <v>930</v>
      </c>
      <c r="E28" s="301"/>
      <c r="F28" s="287"/>
      <c r="G28" s="288"/>
      <c r="H28" s="288"/>
      <c r="I28" s="288"/>
      <c r="J28" s="288"/>
      <c r="K28" s="288"/>
      <c r="L28" s="288"/>
      <c r="M28" s="288"/>
      <c r="N28" s="288"/>
      <c r="O28" s="288"/>
      <c r="P28" s="288"/>
      <c r="Q28" s="288"/>
      <c r="R28" s="288"/>
      <c r="S28" s="289"/>
    </row>
    <row r="29" spans="2:19" ht="15" x14ac:dyDescent="0.3">
      <c r="B29" s="302" t="s">
        <v>736</v>
      </c>
      <c r="C29" s="266" t="s">
        <v>868</v>
      </c>
      <c r="D29" s="267" t="s">
        <v>930</v>
      </c>
      <c r="E29" s="303" t="s">
        <v>915</v>
      </c>
      <c r="F29" s="279"/>
      <c r="G29" s="280"/>
      <c r="H29" s="280"/>
      <c r="I29" s="280"/>
      <c r="J29" s="280"/>
      <c r="K29" s="280"/>
      <c r="L29" s="280"/>
      <c r="M29" s="280"/>
      <c r="N29" s="280"/>
      <c r="O29" s="280"/>
      <c r="P29" s="280"/>
      <c r="Q29" s="280"/>
      <c r="R29" s="280"/>
      <c r="S29" s="281"/>
    </row>
    <row r="30" spans="2:19" x14ac:dyDescent="0.3">
      <c r="B30" s="302"/>
      <c r="C30" s="266"/>
      <c r="D30" s="270" t="s">
        <v>930</v>
      </c>
      <c r="E30" s="304" t="s">
        <v>800</v>
      </c>
      <c r="F30" s="287"/>
      <c r="G30" s="288"/>
      <c r="H30" s="288"/>
      <c r="I30" s="288"/>
      <c r="J30" s="288"/>
      <c r="K30" s="288"/>
      <c r="L30" s="288"/>
      <c r="M30" s="288"/>
      <c r="N30" s="288"/>
      <c r="O30" s="288"/>
      <c r="P30" s="288"/>
      <c r="Q30" s="288"/>
      <c r="R30" s="288"/>
      <c r="S30" s="289"/>
    </row>
    <row r="31" spans="2:19" x14ac:dyDescent="0.3">
      <c r="B31" s="275" t="s">
        <v>737</v>
      </c>
      <c r="C31" s="276">
        <f>+詳細利益試算表１!C26</f>
        <v>24000</v>
      </c>
      <c r="D31" s="277" t="s">
        <v>930</v>
      </c>
      <c r="E31" s="305" t="s">
        <v>745</v>
      </c>
      <c r="F31" s="305"/>
      <c r="G31" s="306"/>
      <c r="H31" s="306"/>
      <c r="I31" s="306"/>
      <c r="J31" s="306"/>
      <c r="K31" s="306"/>
      <c r="L31" s="306"/>
      <c r="M31" s="306"/>
      <c r="N31" s="306"/>
      <c r="O31" s="306"/>
      <c r="P31" s="306"/>
      <c r="Q31" s="306"/>
      <c r="R31" s="306"/>
      <c r="S31" s="307"/>
    </row>
    <row r="32" spans="2:19" x14ac:dyDescent="0.3">
      <c r="B32" s="300"/>
      <c r="C32" s="308"/>
      <c r="D32" s="285" t="s">
        <v>930</v>
      </c>
      <c r="E32" s="309" t="s">
        <v>801</v>
      </c>
      <c r="F32" s="310"/>
      <c r="G32" s="311"/>
      <c r="H32" s="311"/>
      <c r="I32" s="311"/>
      <c r="J32" s="311"/>
      <c r="K32" s="311"/>
      <c r="L32" s="311"/>
      <c r="M32" s="311"/>
      <c r="N32" s="311"/>
      <c r="O32" s="311"/>
      <c r="P32" s="311"/>
      <c r="Q32" s="311"/>
      <c r="R32" s="311"/>
      <c r="S32" s="312"/>
    </row>
    <row r="33" spans="2:19" x14ac:dyDescent="0.3">
      <c r="B33" s="313" t="s">
        <v>738</v>
      </c>
      <c r="C33" s="314">
        <f>SUM(C18:C32)</f>
        <v>648864.22494097834</v>
      </c>
      <c r="D33" s="267" t="s">
        <v>930</v>
      </c>
      <c r="E33" s="315"/>
      <c r="F33" s="279"/>
      <c r="G33" s="280"/>
      <c r="H33" s="280"/>
      <c r="I33" s="280"/>
      <c r="J33" s="280"/>
      <c r="K33" s="280"/>
      <c r="L33" s="280"/>
      <c r="M33" s="280"/>
      <c r="N33" s="280"/>
      <c r="O33" s="280"/>
      <c r="P33" s="280"/>
      <c r="Q33" s="280"/>
      <c r="R33" s="280"/>
      <c r="S33" s="281"/>
    </row>
    <row r="34" spans="2:19" x14ac:dyDescent="0.3">
      <c r="B34" s="316" t="s">
        <v>739</v>
      </c>
      <c r="C34" s="317">
        <f>+C17-C33</f>
        <v>147521.52848367917</v>
      </c>
      <c r="D34" s="252" t="s">
        <v>930</v>
      </c>
      <c r="E34" s="318"/>
      <c r="F34" s="287"/>
      <c r="G34" s="288"/>
      <c r="H34" s="288"/>
      <c r="I34" s="288"/>
      <c r="J34" s="288"/>
      <c r="K34" s="288"/>
      <c r="L34" s="288"/>
      <c r="M34" s="288"/>
      <c r="N34" s="288"/>
      <c r="O34" s="288"/>
      <c r="P34" s="288"/>
      <c r="Q34" s="288"/>
      <c r="R34" s="288"/>
      <c r="S34" s="289"/>
    </row>
    <row r="35" spans="2:19" x14ac:dyDescent="0.3">
      <c r="B35" s="319" t="s">
        <v>740</v>
      </c>
      <c r="C35" s="320">
        <f>+C34</f>
        <v>147521.52848367917</v>
      </c>
      <c r="D35" s="252" t="s">
        <v>930</v>
      </c>
      <c r="E35" s="321" t="s">
        <v>746</v>
      </c>
      <c r="F35" s="322"/>
      <c r="G35" s="323"/>
      <c r="H35" s="323"/>
      <c r="I35" s="323"/>
      <c r="J35" s="323"/>
      <c r="K35" s="323"/>
      <c r="L35" s="323"/>
      <c r="M35" s="323"/>
      <c r="N35" s="323"/>
      <c r="O35" s="323"/>
      <c r="P35" s="323"/>
      <c r="Q35" s="323"/>
      <c r="R35" s="323"/>
      <c r="S35" s="324"/>
    </row>
    <row r="36" spans="2:19" ht="13.2" x14ac:dyDescent="0.2">
      <c r="B36" s="325"/>
      <c r="C36" s="326"/>
      <c r="D36" s="327"/>
      <c r="E36" s="323" t="s">
        <v>929</v>
      </c>
      <c r="F36" s="323"/>
      <c r="G36" s="323"/>
      <c r="H36" s="323"/>
      <c r="I36" s="323"/>
      <c r="J36" s="323"/>
      <c r="K36" s="323"/>
      <c r="L36" s="323"/>
      <c r="M36" s="323"/>
      <c r="N36" s="323"/>
      <c r="O36" s="323"/>
      <c r="P36" s="323"/>
      <c r="Q36" s="323"/>
      <c r="R36" s="323"/>
      <c r="S36" s="324"/>
    </row>
    <row r="37" spans="2:19" ht="15" thickBot="1" x14ac:dyDescent="0.35">
      <c r="B37" s="328"/>
      <c r="C37" s="329"/>
      <c r="D37" s="330"/>
      <c r="E37" s="331"/>
      <c r="F37" s="331"/>
      <c r="G37" s="331"/>
      <c r="H37" s="331"/>
      <c r="I37" s="331"/>
      <c r="J37" s="331"/>
      <c r="K37" s="331"/>
      <c r="L37" s="331"/>
      <c r="M37" s="331"/>
      <c r="N37" s="331"/>
      <c r="O37" s="331"/>
      <c r="P37" s="331"/>
      <c r="Q37" s="331"/>
      <c r="R37" s="331"/>
      <c r="S37" s="332"/>
    </row>
    <row r="40" spans="2:19" ht="15" x14ac:dyDescent="0.3">
      <c r="F40" s="333"/>
    </row>
    <row r="100" spans="1:1" x14ac:dyDescent="0.3">
      <c r="A100" s="534" t="s">
        <v>978</v>
      </c>
    </row>
  </sheetData>
  <sheetProtection algorithmName="SHA-512" hashValue="l3PRjxGqXa7rlnRf8n8qY69zCfvD4CO5tSUvC7ODrMIF0dAiRsRPvyjrQCae91M9x5hB+nrWUe7tPc5zA3VALg==" saltValue="uO+bpgRlDvz/ox4aqRScgg==" spinCount="100000" sheet="1" objects="1" scenarios="1" selectLockedCells="1" selectUnlockedCells="1"/>
  <phoneticPr fontId="6"/>
  <pageMargins left="0.78700000000000003" right="0.78700000000000003" top="0.98399999999999999" bottom="0.98399999999999999" header="0.51200000000000001" footer="0.51200000000000001"/>
  <pageSetup paperSize="9" orientation="portrait" horizontalDpi="0"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00"/>
  <sheetViews>
    <sheetView showGridLines="0" zoomScaleNormal="100" workbookViewId="0">
      <selection activeCell="I15" sqref="I15"/>
    </sheetView>
  </sheetViews>
  <sheetFormatPr defaultRowHeight="13.2" x14ac:dyDescent="0.2"/>
  <cols>
    <col min="1" max="1" width="4.5546875" style="342" customWidth="1"/>
    <col min="2" max="2" width="28.44140625" style="334" bestFit="1" customWidth="1"/>
    <col min="3" max="3" width="3.109375" style="334" bestFit="1" customWidth="1"/>
    <col min="4" max="4" width="15.44140625" style="339" bestFit="1" customWidth="1"/>
    <col min="5" max="5" width="24.6640625" style="334" bestFit="1" customWidth="1"/>
    <col min="6" max="6" width="14.109375" style="334" customWidth="1"/>
    <col min="7" max="7" width="5.44140625" style="337" customWidth="1"/>
    <col min="8" max="8" width="4.88671875" style="334" customWidth="1"/>
    <col min="9" max="9" width="31" style="334" customWidth="1"/>
    <col min="10" max="10" width="4" style="334" bestFit="1" customWidth="1"/>
    <col min="11" max="11" width="14.33203125" style="339" bestFit="1" customWidth="1"/>
    <col min="12" max="12" width="9.109375" style="334"/>
    <col min="13" max="13" width="14" style="340" customWidth="1"/>
    <col min="14" max="14" width="18.88671875" style="341" customWidth="1"/>
    <col min="15" max="15" width="9.109375" style="341"/>
    <col min="16" max="16" width="2.5546875" style="341" customWidth="1"/>
    <col min="17" max="17" width="29.109375" style="341" bestFit="1" customWidth="1"/>
    <col min="18" max="18" width="9.21875" style="341" customWidth="1"/>
    <col min="19" max="19" width="23.5546875" style="341" customWidth="1"/>
    <col min="20" max="259" width="9.109375" style="341"/>
    <col min="260" max="260" width="28.44140625" style="341" bestFit="1" customWidth="1"/>
    <col min="261" max="261" width="3.109375" style="341" bestFit="1" customWidth="1"/>
    <col min="262" max="262" width="13.44140625" style="341" bestFit="1" customWidth="1"/>
    <col min="263" max="264" width="9.109375" style="341"/>
    <col min="265" max="265" width="31" style="341" customWidth="1"/>
    <col min="266" max="266" width="4" style="341" bestFit="1" customWidth="1"/>
    <col min="267" max="267" width="13.44140625" style="341" bestFit="1" customWidth="1"/>
    <col min="268" max="268" width="9.109375" style="341"/>
    <col min="269" max="269" width="10.5546875" style="341" bestFit="1" customWidth="1"/>
    <col min="270" max="515" width="9.109375" style="341"/>
    <col min="516" max="516" width="28.44140625" style="341" bestFit="1" customWidth="1"/>
    <col min="517" max="517" width="3.109375" style="341" bestFit="1" customWidth="1"/>
    <col min="518" max="518" width="13.44140625" style="341" bestFit="1" customWidth="1"/>
    <col min="519" max="520" width="9.109375" style="341"/>
    <col min="521" max="521" width="31" style="341" customWidth="1"/>
    <col min="522" max="522" width="4" style="341" bestFit="1" customWidth="1"/>
    <col min="523" max="523" width="13.44140625" style="341" bestFit="1" customWidth="1"/>
    <col min="524" max="524" width="9.109375" style="341"/>
    <col min="525" max="525" width="10.5546875" style="341" bestFit="1" customWidth="1"/>
    <col min="526" max="771" width="9.109375" style="341"/>
    <col min="772" max="772" width="28.44140625" style="341" bestFit="1" customWidth="1"/>
    <col min="773" max="773" width="3.109375" style="341" bestFit="1" customWidth="1"/>
    <col min="774" max="774" width="13.44140625" style="341" bestFit="1" customWidth="1"/>
    <col min="775" max="776" width="9.109375" style="341"/>
    <col min="777" max="777" width="31" style="341" customWidth="1"/>
    <col min="778" max="778" width="4" style="341" bestFit="1" customWidth="1"/>
    <col min="779" max="779" width="13.44140625" style="341" bestFit="1" customWidth="1"/>
    <col min="780" max="780" width="9.109375" style="341"/>
    <col min="781" max="781" width="10.5546875" style="341" bestFit="1" customWidth="1"/>
    <col min="782" max="1027" width="9.109375" style="341"/>
    <col min="1028" max="1028" width="28.44140625" style="341" bestFit="1" customWidth="1"/>
    <col min="1029" max="1029" width="3.109375" style="341" bestFit="1" customWidth="1"/>
    <col min="1030" max="1030" width="13.44140625" style="341" bestFit="1" customWidth="1"/>
    <col min="1031" max="1032" width="9.109375" style="341"/>
    <col min="1033" max="1033" width="31" style="341" customWidth="1"/>
    <col min="1034" max="1034" width="4" style="341" bestFit="1" customWidth="1"/>
    <col min="1035" max="1035" width="13.44140625" style="341" bestFit="1" customWidth="1"/>
    <col min="1036" max="1036" width="9.109375" style="341"/>
    <col min="1037" max="1037" width="10.5546875" style="341" bestFit="1" customWidth="1"/>
    <col min="1038" max="1283" width="9.109375" style="341"/>
    <col min="1284" max="1284" width="28.44140625" style="341" bestFit="1" customWidth="1"/>
    <col min="1285" max="1285" width="3.109375" style="341" bestFit="1" customWidth="1"/>
    <col min="1286" max="1286" width="13.44140625" style="341" bestFit="1" customWidth="1"/>
    <col min="1287" max="1288" width="9.109375" style="341"/>
    <col min="1289" max="1289" width="31" style="341" customWidth="1"/>
    <col min="1290" max="1290" width="4" style="341" bestFit="1" customWidth="1"/>
    <col min="1291" max="1291" width="13.44140625" style="341" bestFit="1" customWidth="1"/>
    <col min="1292" max="1292" width="9.109375" style="341"/>
    <col min="1293" max="1293" width="10.5546875" style="341" bestFit="1" customWidth="1"/>
    <col min="1294" max="1539" width="9.109375" style="341"/>
    <col min="1540" max="1540" width="28.44140625" style="341" bestFit="1" customWidth="1"/>
    <col min="1541" max="1541" width="3.109375" style="341" bestFit="1" customWidth="1"/>
    <col min="1542" max="1542" width="13.44140625" style="341" bestFit="1" customWidth="1"/>
    <col min="1543" max="1544" width="9.109375" style="341"/>
    <col min="1545" max="1545" width="31" style="341" customWidth="1"/>
    <col min="1546" max="1546" width="4" style="341" bestFit="1" customWidth="1"/>
    <col min="1547" max="1547" width="13.44140625" style="341" bestFit="1" customWidth="1"/>
    <col min="1548" max="1548" width="9.109375" style="341"/>
    <col min="1549" max="1549" width="10.5546875" style="341" bestFit="1" customWidth="1"/>
    <col min="1550" max="1795" width="9.109375" style="341"/>
    <col min="1796" max="1796" width="28.44140625" style="341" bestFit="1" customWidth="1"/>
    <col min="1797" max="1797" width="3.109375" style="341" bestFit="1" customWidth="1"/>
    <col min="1798" max="1798" width="13.44140625" style="341" bestFit="1" customWidth="1"/>
    <col min="1799" max="1800" width="9.109375" style="341"/>
    <col min="1801" max="1801" width="31" style="341" customWidth="1"/>
    <col min="1802" max="1802" width="4" style="341" bestFit="1" customWidth="1"/>
    <col min="1803" max="1803" width="13.44140625" style="341" bestFit="1" customWidth="1"/>
    <col min="1804" max="1804" width="9.109375" style="341"/>
    <col min="1805" max="1805" width="10.5546875" style="341" bestFit="1" customWidth="1"/>
    <col min="1806" max="2051" width="9.109375" style="341"/>
    <col min="2052" max="2052" width="28.44140625" style="341" bestFit="1" customWidth="1"/>
    <col min="2053" max="2053" width="3.109375" style="341" bestFit="1" customWidth="1"/>
    <col min="2054" max="2054" width="13.44140625" style="341" bestFit="1" customWidth="1"/>
    <col min="2055" max="2056" width="9.109375" style="341"/>
    <col min="2057" max="2057" width="31" style="341" customWidth="1"/>
    <col min="2058" max="2058" width="4" style="341" bestFit="1" customWidth="1"/>
    <col min="2059" max="2059" width="13.44140625" style="341" bestFit="1" customWidth="1"/>
    <col min="2060" max="2060" width="9.109375" style="341"/>
    <col min="2061" max="2061" width="10.5546875" style="341" bestFit="1" customWidth="1"/>
    <col min="2062" max="2307" width="9.109375" style="341"/>
    <col min="2308" max="2308" width="28.44140625" style="341" bestFit="1" customWidth="1"/>
    <col min="2309" max="2309" width="3.109375" style="341" bestFit="1" customWidth="1"/>
    <col min="2310" max="2310" width="13.44140625" style="341" bestFit="1" customWidth="1"/>
    <col min="2311" max="2312" width="9.109375" style="341"/>
    <col min="2313" max="2313" width="31" style="341" customWidth="1"/>
    <col min="2314" max="2314" width="4" style="341" bestFit="1" customWidth="1"/>
    <col min="2315" max="2315" width="13.44140625" style="341" bestFit="1" customWidth="1"/>
    <col min="2316" max="2316" width="9.109375" style="341"/>
    <col min="2317" max="2317" width="10.5546875" style="341" bestFit="1" customWidth="1"/>
    <col min="2318" max="2563" width="9.109375" style="341"/>
    <col min="2564" max="2564" width="28.44140625" style="341" bestFit="1" customWidth="1"/>
    <col min="2565" max="2565" width="3.109375" style="341" bestFit="1" customWidth="1"/>
    <col min="2566" max="2566" width="13.44140625" style="341" bestFit="1" customWidth="1"/>
    <col min="2567" max="2568" width="9.109375" style="341"/>
    <col min="2569" max="2569" width="31" style="341" customWidth="1"/>
    <col min="2570" max="2570" width="4" style="341" bestFit="1" customWidth="1"/>
    <col min="2571" max="2571" width="13.44140625" style="341" bestFit="1" customWidth="1"/>
    <col min="2572" max="2572" width="9.109375" style="341"/>
    <col min="2573" max="2573" width="10.5546875" style="341" bestFit="1" customWidth="1"/>
    <col min="2574" max="2819" width="9.109375" style="341"/>
    <col min="2820" max="2820" width="28.44140625" style="341" bestFit="1" customWidth="1"/>
    <col min="2821" max="2821" width="3.109375" style="341" bestFit="1" customWidth="1"/>
    <col min="2822" max="2822" width="13.44140625" style="341" bestFit="1" customWidth="1"/>
    <col min="2823" max="2824" width="9.109375" style="341"/>
    <col min="2825" max="2825" width="31" style="341" customWidth="1"/>
    <col min="2826" max="2826" width="4" style="341" bestFit="1" customWidth="1"/>
    <col min="2827" max="2827" width="13.44140625" style="341" bestFit="1" customWidth="1"/>
    <col min="2828" max="2828" width="9.109375" style="341"/>
    <col min="2829" max="2829" width="10.5546875" style="341" bestFit="1" customWidth="1"/>
    <col min="2830" max="3075" width="9.109375" style="341"/>
    <col min="3076" max="3076" width="28.44140625" style="341" bestFit="1" customWidth="1"/>
    <col min="3077" max="3077" width="3.109375" style="341" bestFit="1" customWidth="1"/>
    <col min="3078" max="3078" width="13.44140625" style="341" bestFit="1" customWidth="1"/>
    <col min="3079" max="3080" width="9.109375" style="341"/>
    <col min="3081" max="3081" width="31" style="341" customWidth="1"/>
    <col min="3082" max="3082" width="4" style="341" bestFit="1" customWidth="1"/>
    <col min="3083" max="3083" width="13.44140625" style="341" bestFit="1" customWidth="1"/>
    <col min="3084" max="3084" width="9.109375" style="341"/>
    <col min="3085" max="3085" width="10.5546875" style="341" bestFit="1" customWidth="1"/>
    <col min="3086" max="3331" width="9.109375" style="341"/>
    <col min="3332" max="3332" width="28.44140625" style="341" bestFit="1" customWidth="1"/>
    <col min="3333" max="3333" width="3.109375" style="341" bestFit="1" customWidth="1"/>
    <col min="3334" max="3334" width="13.44140625" style="341" bestFit="1" customWidth="1"/>
    <col min="3335" max="3336" width="9.109375" style="341"/>
    <col min="3337" max="3337" width="31" style="341" customWidth="1"/>
    <col min="3338" max="3338" width="4" style="341" bestFit="1" customWidth="1"/>
    <col min="3339" max="3339" width="13.44140625" style="341" bestFit="1" customWidth="1"/>
    <col min="3340" max="3340" width="9.109375" style="341"/>
    <col min="3341" max="3341" width="10.5546875" style="341" bestFit="1" customWidth="1"/>
    <col min="3342" max="3587" width="9.109375" style="341"/>
    <col min="3588" max="3588" width="28.44140625" style="341" bestFit="1" customWidth="1"/>
    <col min="3589" max="3589" width="3.109375" style="341" bestFit="1" customWidth="1"/>
    <col min="3590" max="3590" width="13.44140625" style="341" bestFit="1" customWidth="1"/>
    <col min="3591" max="3592" width="9.109375" style="341"/>
    <col min="3593" max="3593" width="31" style="341" customWidth="1"/>
    <col min="3594" max="3594" width="4" style="341" bestFit="1" customWidth="1"/>
    <col min="3595" max="3595" width="13.44140625" style="341" bestFit="1" customWidth="1"/>
    <col min="3596" max="3596" width="9.109375" style="341"/>
    <col min="3597" max="3597" width="10.5546875" style="341" bestFit="1" customWidth="1"/>
    <col min="3598" max="3843" width="9.109375" style="341"/>
    <col min="3844" max="3844" width="28.44140625" style="341" bestFit="1" customWidth="1"/>
    <col min="3845" max="3845" width="3.109375" style="341" bestFit="1" customWidth="1"/>
    <col min="3846" max="3846" width="13.44140625" style="341" bestFit="1" customWidth="1"/>
    <col min="3847" max="3848" width="9.109375" style="341"/>
    <col min="3849" max="3849" width="31" style="341" customWidth="1"/>
    <col min="3850" max="3850" width="4" style="341" bestFit="1" customWidth="1"/>
    <col min="3851" max="3851" width="13.44140625" style="341" bestFit="1" customWidth="1"/>
    <col min="3852" max="3852" width="9.109375" style="341"/>
    <col min="3853" max="3853" width="10.5546875" style="341" bestFit="1" customWidth="1"/>
    <col min="3854" max="4099" width="9.109375" style="341"/>
    <col min="4100" max="4100" width="28.44140625" style="341" bestFit="1" customWidth="1"/>
    <col min="4101" max="4101" width="3.109375" style="341" bestFit="1" customWidth="1"/>
    <col min="4102" max="4102" width="13.44140625" style="341" bestFit="1" customWidth="1"/>
    <col min="4103" max="4104" width="9.109375" style="341"/>
    <col min="4105" max="4105" width="31" style="341" customWidth="1"/>
    <col min="4106" max="4106" width="4" style="341" bestFit="1" customWidth="1"/>
    <col min="4107" max="4107" width="13.44140625" style="341" bestFit="1" customWidth="1"/>
    <col min="4108" max="4108" width="9.109375" style="341"/>
    <col min="4109" max="4109" width="10.5546875" style="341" bestFit="1" customWidth="1"/>
    <col min="4110" max="4355" width="9.109375" style="341"/>
    <col min="4356" max="4356" width="28.44140625" style="341" bestFit="1" customWidth="1"/>
    <col min="4357" max="4357" width="3.109375" style="341" bestFit="1" customWidth="1"/>
    <col min="4358" max="4358" width="13.44140625" style="341" bestFit="1" customWidth="1"/>
    <col min="4359" max="4360" width="9.109375" style="341"/>
    <col min="4361" max="4361" width="31" style="341" customWidth="1"/>
    <col min="4362" max="4362" width="4" style="341" bestFit="1" customWidth="1"/>
    <col min="4363" max="4363" width="13.44140625" style="341" bestFit="1" customWidth="1"/>
    <col min="4364" max="4364" width="9.109375" style="341"/>
    <col min="4365" max="4365" width="10.5546875" style="341" bestFit="1" customWidth="1"/>
    <col min="4366" max="4611" width="9.109375" style="341"/>
    <col min="4612" max="4612" width="28.44140625" style="341" bestFit="1" customWidth="1"/>
    <col min="4613" max="4613" width="3.109375" style="341" bestFit="1" customWidth="1"/>
    <col min="4614" max="4614" width="13.44140625" style="341" bestFit="1" customWidth="1"/>
    <col min="4615" max="4616" width="9.109375" style="341"/>
    <col min="4617" max="4617" width="31" style="341" customWidth="1"/>
    <col min="4618" max="4618" width="4" style="341" bestFit="1" customWidth="1"/>
    <col min="4619" max="4619" width="13.44140625" style="341" bestFit="1" customWidth="1"/>
    <col min="4620" max="4620" width="9.109375" style="341"/>
    <col min="4621" max="4621" width="10.5546875" style="341" bestFit="1" customWidth="1"/>
    <col min="4622" max="4867" width="9.109375" style="341"/>
    <col min="4868" max="4868" width="28.44140625" style="341" bestFit="1" customWidth="1"/>
    <col min="4869" max="4869" width="3.109375" style="341" bestFit="1" customWidth="1"/>
    <col min="4870" max="4870" width="13.44140625" style="341" bestFit="1" customWidth="1"/>
    <col min="4871" max="4872" width="9.109375" style="341"/>
    <col min="4873" max="4873" width="31" style="341" customWidth="1"/>
    <col min="4874" max="4874" width="4" style="341" bestFit="1" customWidth="1"/>
    <col min="4875" max="4875" width="13.44140625" style="341" bestFit="1" customWidth="1"/>
    <col min="4876" max="4876" width="9.109375" style="341"/>
    <col min="4877" max="4877" width="10.5546875" style="341" bestFit="1" customWidth="1"/>
    <col min="4878" max="5123" width="9.109375" style="341"/>
    <col min="5124" max="5124" width="28.44140625" style="341" bestFit="1" customWidth="1"/>
    <col min="5125" max="5125" width="3.109375" style="341" bestFit="1" customWidth="1"/>
    <col min="5126" max="5126" width="13.44140625" style="341" bestFit="1" customWidth="1"/>
    <col min="5127" max="5128" width="9.109375" style="341"/>
    <col min="5129" max="5129" width="31" style="341" customWidth="1"/>
    <col min="5130" max="5130" width="4" style="341" bestFit="1" customWidth="1"/>
    <col min="5131" max="5131" width="13.44140625" style="341" bestFit="1" customWidth="1"/>
    <col min="5132" max="5132" width="9.109375" style="341"/>
    <col min="5133" max="5133" width="10.5546875" style="341" bestFit="1" customWidth="1"/>
    <col min="5134" max="5379" width="9.109375" style="341"/>
    <col min="5380" max="5380" width="28.44140625" style="341" bestFit="1" customWidth="1"/>
    <col min="5381" max="5381" width="3.109375" style="341" bestFit="1" customWidth="1"/>
    <col min="5382" max="5382" width="13.44140625" style="341" bestFit="1" customWidth="1"/>
    <col min="5383" max="5384" width="9.109375" style="341"/>
    <col min="5385" max="5385" width="31" style="341" customWidth="1"/>
    <col min="5386" max="5386" width="4" style="341" bestFit="1" customWidth="1"/>
    <col min="5387" max="5387" width="13.44140625" style="341" bestFit="1" customWidth="1"/>
    <col min="5388" max="5388" width="9.109375" style="341"/>
    <col min="5389" max="5389" width="10.5546875" style="341" bestFit="1" customWidth="1"/>
    <col min="5390" max="5635" width="9.109375" style="341"/>
    <col min="5636" max="5636" width="28.44140625" style="341" bestFit="1" customWidth="1"/>
    <col min="5637" max="5637" width="3.109375" style="341" bestFit="1" customWidth="1"/>
    <col min="5638" max="5638" width="13.44140625" style="341" bestFit="1" customWidth="1"/>
    <col min="5639" max="5640" width="9.109375" style="341"/>
    <col min="5641" max="5641" width="31" style="341" customWidth="1"/>
    <col min="5642" max="5642" width="4" style="341" bestFit="1" customWidth="1"/>
    <col min="5643" max="5643" width="13.44140625" style="341" bestFit="1" customWidth="1"/>
    <col min="5644" max="5644" width="9.109375" style="341"/>
    <col min="5645" max="5645" width="10.5546875" style="341" bestFit="1" customWidth="1"/>
    <col min="5646" max="5891" width="9.109375" style="341"/>
    <col min="5892" max="5892" width="28.44140625" style="341" bestFit="1" customWidth="1"/>
    <col min="5893" max="5893" width="3.109375" style="341" bestFit="1" customWidth="1"/>
    <col min="5894" max="5894" width="13.44140625" style="341" bestFit="1" customWidth="1"/>
    <col min="5895" max="5896" width="9.109375" style="341"/>
    <col min="5897" max="5897" width="31" style="341" customWidth="1"/>
    <col min="5898" max="5898" width="4" style="341" bestFit="1" customWidth="1"/>
    <col min="5899" max="5899" width="13.44140625" style="341" bestFit="1" customWidth="1"/>
    <col min="5900" max="5900" width="9.109375" style="341"/>
    <col min="5901" max="5901" width="10.5546875" style="341" bestFit="1" customWidth="1"/>
    <col min="5902" max="6147" width="9.109375" style="341"/>
    <col min="6148" max="6148" width="28.44140625" style="341" bestFit="1" customWidth="1"/>
    <col min="6149" max="6149" width="3.109375" style="341" bestFit="1" customWidth="1"/>
    <col min="6150" max="6150" width="13.44140625" style="341" bestFit="1" customWidth="1"/>
    <col min="6151" max="6152" width="9.109375" style="341"/>
    <col min="6153" max="6153" width="31" style="341" customWidth="1"/>
    <col min="6154" max="6154" width="4" style="341" bestFit="1" customWidth="1"/>
    <col min="6155" max="6155" width="13.44140625" style="341" bestFit="1" customWidth="1"/>
    <col min="6156" max="6156" width="9.109375" style="341"/>
    <col min="6157" max="6157" width="10.5546875" style="341" bestFit="1" customWidth="1"/>
    <col min="6158" max="6403" width="9.109375" style="341"/>
    <col min="6404" max="6404" width="28.44140625" style="341" bestFit="1" customWidth="1"/>
    <col min="6405" max="6405" width="3.109375" style="341" bestFit="1" customWidth="1"/>
    <col min="6406" max="6406" width="13.44140625" style="341" bestFit="1" customWidth="1"/>
    <col min="6407" max="6408" width="9.109375" style="341"/>
    <col min="6409" max="6409" width="31" style="341" customWidth="1"/>
    <col min="6410" max="6410" width="4" style="341" bestFit="1" customWidth="1"/>
    <col min="6411" max="6411" width="13.44140625" style="341" bestFit="1" customWidth="1"/>
    <col min="6412" max="6412" width="9.109375" style="341"/>
    <col min="6413" max="6413" width="10.5546875" style="341" bestFit="1" customWidth="1"/>
    <col min="6414" max="6659" width="9.109375" style="341"/>
    <col min="6660" max="6660" width="28.44140625" style="341" bestFit="1" customWidth="1"/>
    <col min="6661" max="6661" width="3.109375" style="341" bestFit="1" customWidth="1"/>
    <col min="6662" max="6662" width="13.44140625" style="341" bestFit="1" customWidth="1"/>
    <col min="6663" max="6664" width="9.109375" style="341"/>
    <col min="6665" max="6665" width="31" style="341" customWidth="1"/>
    <col min="6666" max="6666" width="4" style="341" bestFit="1" customWidth="1"/>
    <col min="6667" max="6667" width="13.44140625" style="341" bestFit="1" customWidth="1"/>
    <col min="6668" max="6668" width="9.109375" style="341"/>
    <col min="6669" max="6669" width="10.5546875" style="341" bestFit="1" customWidth="1"/>
    <col min="6670" max="6915" width="9.109375" style="341"/>
    <col min="6916" max="6916" width="28.44140625" style="341" bestFit="1" customWidth="1"/>
    <col min="6917" max="6917" width="3.109375" style="341" bestFit="1" customWidth="1"/>
    <col min="6918" max="6918" width="13.44140625" style="341" bestFit="1" customWidth="1"/>
    <col min="6919" max="6920" width="9.109375" style="341"/>
    <col min="6921" max="6921" width="31" style="341" customWidth="1"/>
    <col min="6922" max="6922" width="4" style="341" bestFit="1" customWidth="1"/>
    <col min="6923" max="6923" width="13.44140625" style="341" bestFit="1" customWidth="1"/>
    <col min="6924" max="6924" width="9.109375" style="341"/>
    <col min="6925" max="6925" width="10.5546875" style="341" bestFit="1" customWidth="1"/>
    <col min="6926" max="7171" width="9.109375" style="341"/>
    <col min="7172" max="7172" width="28.44140625" style="341" bestFit="1" customWidth="1"/>
    <col min="7173" max="7173" width="3.109375" style="341" bestFit="1" customWidth="1"/>
    <col min="7174" max="7174" width="13.44140625" style="341" bestFit="1" customWidth="1"/>
    <col min="7175" max="7176" width="9.109375" style="341"/>
    <col min="7177" max="7177" width="31" style="341" customWidth="1"/>
    <col min="7178" max="7178" width="4" style="341" bestFit="1" customWidth="1"/>
    <col min="7179" max="7179" width="13.44140625" style="341" bestFit="1" customWidth="1"/>
    <col min="7180" max="7180" width="9.109375" style="341"/>
    <col min="7181" max="7181" width="10.5546875" style="341" bestFit="1" customWidth="1"/>
    <col min="7182" max="7427" width="9.109375" style="341"/>
    <col min="7428" max="7428" width="28.44140625" style="341" bestFit="1" customWidth="1"/>
    <col min="7429" max="7429" width="3.109375" style="341" bestFit="1" customWidth="1"/>
    <col min="7430" max="7430" width="13.44140625" style="341" bestFit="1" customWidth="1"/>
    <col min="7431" max="7432" width="9.109375" style="341"/>
    <col min="7433" max="7433" width="31" style="341" customWidth="1"/>
    <col min="7434" max="7434" width="4" style="341" bestFit="1" customWidth="1"/>
    <col min="7435" max="7435" width="13.44140625" style="341" bestFit="1" customWidth="1"/>
    <col min="7436" max="7436" width="9.109375" style="341"/>
    <col min="7437" max="7437" width="10.5546875" style="341" bestFit="1" customWidth="1"/>
    <col min="7438" max="7683" width="9.109375" style="341"/>
    <col min="7684" max="7684" width="28.44140625" style="341" bestFit="1" customWidth="1"/>
    <col min="7685" max="7685" width="3.109375" style="341" bestFit="1" customWidth="1"/>
    <col min="7686" max="7686" width="13.44140625" style="341" bestFit="1" customWidth="1"/>
    <col min="7687" max="7688" width="9.109375" style="341"/>
    <col min="7689" max="7689" width="31" style="341" customWidth="1"/>
    <col min="7690" max="7690" width="4" style="341" bestFit="1" customWidth="1"/>
    <col min="7691" max="7691" width="13.44140625" style="341" bestFit="1" customWidth="1"/>
    <col min="7692" max="7692" width="9.109375" style="341"/>
    <col min="7693" max="7693" width="10.5546875" style="341" bestFit="1" customWidth="1"/>
    <col min="7694" max="7939" width="9.109375" style="341"/>
    <col min="7940" max="7940" width="28.44140625" style="341" bestFit="1" customWidth="1"/>
    <col min="7941" max="7941" width="3.109375" style="341" bestFit="1" customWidth="1"/>
    <col min="7942" max="7942" width="13.44140625" style="341" bestFit="1" customWidth="1"/>
    <col min="7943" max="7944" width="9.109375" style="341"/>
    <col min="7945" max="7945" width="31" style="341" customWidth="1"/>
    <col min="7946" max="7946" width="4" style="341" bestFit="1" customWidth="1"/>
    <col min="7947" max="7947" width="13.44140625" style="341" bestFit="1" customWidth="1"/>
    <col min="7948" max="7948" width="9.109375" style="341"/>
    <col min="7949" max="7949" width="10.5546875" style="341" bestFit="1" customWidth="1"/>
    <col min="7950" max="8195" width="9.109375" style="341"/>
    <col min="8196" max="8196" width="28.44140625" style="341" bestFit="1" customWidth="1"/>
    <col min="8197" max="8197" width="3.109375" style="341" bestFit="1" customWidth="1"/>
    <col min="8198" max="8198" width="13.44140625" style="341" bestFit="1" customWidth="1"/>
    <col min="8199" max="8200" width="9.109375" style="341"/>
    <col min="8201" max="8201" width="31" style="341" customWidth="1"/>
    <col min="8202" max="8202" width="4" style="341" bestFit="1" customWidth="1"/>
    <col min="8203" max="8203" width="13.44140625" style="341" bestFit="1" customWidth="1"/>
    <col min="8204" max="8204" width="9.109375" style="341"/>
    <col min="8205" max="8205" width="10.5546875" style="341" bestFit="1" customWidth="1"/>
    <col min="8206" max="8451" width="9.109375" style="341"/>
    <col min="8452" max="8452" width="28.44140625" style="341" bestFit="1" customWidth="1"/>
    <col min="8453" max="8453" width="3.109375" style="341" bestFit="1" customWidth="1"/>
    <col min="8454" max="8454" width="13.44140625" style="341" bestFit="1" customWidth="1"/>
    <col min="8455" max="8456" width="9.109375" style="341"/>
    <col min="8457" max="8457" width="31" style="341" customWidth="1"/>
    <col min="8458" max="8458" width="4" style="341" bestFit="1" customWidth="1"/>
    <col min="8459" max="8459" width="13.44140625" style="341" bestFit="1" customWidth="1"/>
    <col min="8460" max="8460" width="9.109375" style="341"/>
    <col min="8461" max="8461" width="10.5546875" style="341" bestFit="1" customWidth="1"/>
    <col min="8462" max="8707" width="9.109375" style="341"/>
    <col min="8708" max="8708" width="28.44140625" style="341" bestFit="1" customWidth="1"/>
    <col min="8709" max="8709" width="3.109375" style="341" bestFit="1" customWidth="1"/>
    <col min="8710" max="8710" width="13.44140625" style="341" bestFit="1" customWidth="1"/>
    <col min="8711" max="8712" width="9.109375" style="341"/>
    <col min="8713" max="8713" width="31" style="341" customWidth="1"/>
    <col min="8714" max="8714" width="4" style="341" bestFit="1" customWidth="1"/>
    <col min="8715" max="8715" width="13.44140625" style="341" bestFit="1" customWidth="1"/>
    <col min="8716" max="8716" width="9.109375" style="341"/>
    <col min="8717" max="8717" width="10.5546875" style="341" bestFit="1" customWidth="1"/>
    <col min="8718" max="8963" width="9.109375" style="341"/>
    <col min="8964" max="8964" width="28.44140625" style="341" bestFit="1" customWidth="1"/>
    <col min="8965" max="8965" width="3.109375" style="341" bestFit="1" customWidth="1"/>
    <col min="8966" max="8966" width="13.44140625" style="341" bestFit="1" customWidth="1"/>
    <col min="8967" max="8968" width="9.109375" style="341"/>
    <col min="8969" max="8969" width="31" style="341" customWidth="1"/>
    <col min="8970" max="8970" width="4" style="341" bestFit="1" customWidth="1"/>
    <col min="8971" max="8971" width="13.44140625" style="341" bestFit="1" customWidth="1"/>
    <col min="8972" max="8972" width="9.109375" style="341"/>
    <col min="8973" max="8973" width="10.5546875" style="341" bestFit="1" customWidth="1"/>
    <col min="8974" max="9219" width="9.109375" style="341"/>
    <col min="9220" max="9220" width="28.44140625" style="341" bestFit="1" customWidth="1"/>
    <col min="9221" max="9221" width="3.109375" style="341" bestFit="1" customWidth="1"/>
    <col min="9222" max="9222" width="13.44140625" style="341" bestFit="1" customWidth="1"/>
    <col min="9223" max="9224" width="9.109375" style="341"/>
    <col min="9225" max="9225" width="31" style="341" customWidth="1"/>
    <col min="9226" max="9226" width="4" style="341" bestFit="1" customWidth="1"/>
    <col min="9227" max="9227" width="13.44140625" style="341" bestFit="1" customWidth="1"/>
    <col min="9228" max="9228" width="9.109375" style="341"/>
    <col min="9229" max="9229" width="10.5546875" style="341" bestFit="1" customWidth="1"/>
    <col min="9230" max="9475" width="9.109375" style="341"/>
    <col min="9476" max="9476" width="28.44140625" style="341" bestFit="1" customWidth="1"/>
    <col min="9477" max="9477" width="3.109375" style="341" bestFit="1" customWidth="1"/>
    <col min="9478" max="9478" width="13.44140625" style="341" bestFit="1" customWidth="1"/>
    <col min="9479" max="9480" width="9.109375" style="341"/>
    <col min="9481" max="9481" width="31" style="341" customWidth="1"/>
    <col min="9482" max="9482" width="4" style="341" bestFit="1" customWidth="1"/>
    <col min="9483" max="9483" width="13.44140625" style="341" bestFit="1" customWidth="1"/>
    <col min="9484" max="9484" width="9.109375" style="341"/>
    <col min="9485" max="9485" width="10.5546875" style="341" bestFit="1" customWidth="1"/>
    <col min="9486" max="9731" width="9.109375" style="341"/>
    <col min="9732" max="9732" width="28.44140625" style="341" bestFit="1" customWidth="1"/>
    <col min="9733" max="9733" width="3.109375" style="341" bestFit="1" customWidth="1"/>
    <col min="9734" max="9734" width="13.44140625" style="341" bestFit="1" customWidth="1"/>
    <col min="9735" max="9736" width="9.109375" style="341"/>
    <col min="9737" max="9737" width="31" style="341" customWidth="1"/>
    <col min="9738" max="9738" width="4" style="341" bestFit="1" customWidth="1"/>
    <col min="9739" max="9739" width="13.44140625" style="341" bestFit="1" customWidth="1"/>
    <col min="9740" max="9740" width="9.109375" style="341"/>
    <col min="9741" max="9741" width="10.5546875" style="341" bestFit="1" customWidth="1"/>
    <col min="9742" max="9987" width="9.109375" style="341"/>
    <col min="9988" max="9988" width="28.44140625" style="341" bestFit="1" customWidth="1"/>
    <col min="9989" max="9989" width="3.109375" style="341" bestFit="1" customWidth="1"/>
    <col min="9990" max="9990" width="13.44140625" style="341" bestFit="1" customWidth="1"/>
    <col min="9991" max="9992" width="9.109375" style="341"/>
    <col min="9993" max="9993" width="31" style="341" customWidth="1"/>
    <col min="9994" max="9994" width="4" style="341" bestFit="1" customWidth="1"/>
    <col min="9995" max="9995" width="13.44140625" style="341" bestFit="1" customWidth="1"/>
    <col min="9996" max="9996" width="9.109375" style="341"/>
    <col min="9997" max="9997" width="10.5546875" style="341" bestFit="1" customWidth="1"/>
    <col min="9998" max="10243" width="9.109375" style="341"/>
    <col min="10244" max="10244" width="28.44140625" style="341" bestFit="1" customWidth="1"/>
    <col min="10245" max="10245" width="3.109375" style="341" bestFit="1" customWidth="1"/>
    <col min="10246" max="10246" width="13.44140625" style="341" bestFit="1" customWidth="1"/>
    <col min="10247" max="10248" width="9.109375" style="341"/>
    <col min="10249" max="10249" width="31" style="341" customWidth="1"/>
    <col min="10250" max="10250" width="4" style="341" bestFit="1" customWidth="1"/>
    <col min="10251" max="10251" width="13.44140625" style="341" bestFit="1" customWidth="1"/>
    <col min="10252" max="10252" width="9.109375" style="341"/>
    <col min="10253" max="10253" width="10.5546875" style="341" bestFit="1" customWidth="1"/>
    <col min="10254" max="10499" width="9.109375" style="341"/>
    <col min="10500" max="10500" width="28.44140625" style="341" bestFit="1" customWidth="1"/>
    <col min="10501" max="10501" width="3.109375" style="341" bestFit="1" customWidth="1"/>
    <col min="10502" max="10502" width="13.44140625" style="341" bestFit="1" customWidth="1"/>
    <col min="10503" max="10504" width="9.109375" style="341"/>
    <col min="10505" max="10505" width="31" style="341" customWidth="1"/>
    <col min="10506" max="10506" width="4" style="341" bestFit="1" customWidth="1"/>
    <col min="10507" max="10507" width="13.44140625" style="341" bestFit="1" customWidth="1"/>
    <col min="10508" max="10508" width="9.109375" style="341"/>
    <col min="10509" max="10509" width="10.5546875" style="341" bestFit="1" customWidth="1"/>
    <col min="10510" max="10755" width="9.109375" style="341"/>
    <col min="10756" max="10756" width="28.44140625" style="341" bestFit="1" customWidth="1"/>
    <col min="10757" max="10757" width="3.109375" style="341" bestFit="1" customWidth="1"/>
    <col min="10758" max="10758" width="13.44140625" style="341" bestFit="1" customWidth="1"/>
    <col min="10759" max="10760" width="9.109375" style="341"/>
    <col min="10761" max="10761" width="31" style="341" customWidth="1"/>
    <col min="10762" max="10762" width="4" style="341" bestFit="1" customWidth="1"/>
    <col min="10763" max="10763" width="13.44140625" style="341" bestFit="1" customWidth="1"/>
    <col min="10764" max="10764" width="9.109375" style="341"/>
    <col min="10765" max="10765" width="10.5546875" style="341" bestFit="1" customWidth="1"/>
    <col min="10766" max="11011" width="9.109375" style="341"/>
    <col min="11012" max="11012" width="28.44140625" style="341" bestFit="1" customWidth="1"/>
    <col min="11013" max="11013" width="3.109375" style="341" bestFit="1" customWidth="1"/>
    <col min="11014" max="11014" width="13.44140625" style="341" bestFit="1" customWidth="1"/>
    <col min="11015" max="11016" width="9.109375" style="341"/>
    <col min="11017" max="11017" width="31" style="341" customWidth="1"/>
    <col min="11018" max="11018" width="4" style="341" bestFit="1" customWidth="1"/>
    <col min="11019" max="11019" width="13.44140625" style="341" bestFit="1" customWidth="1"/>
    <col min="11020" max="11020" width="9.109375" style="341"/>
    <col min="11021" max="11021" width="10.5546875" style="341" bestFit="1" customWidth="1"/>
    <col min="11022" max="11267" width="9.109375" style="341"/>
    <col min="11268" max="11268" width="28.44140625" style="341" bestFit="1" customWidth="1"/>
    <col min="11269" max="11269" width="3.109375" style="341" bestFit="1" customWidth="1"/>
    <col min="11270" max="11270" width="13.44140625" style="341" bestFit="1" customWidth="1"/>
    <col min="11271" max="11272" width="9.109375" style="341"/>
    <col min="11273" max="11273" width="31" style="341" customWidth="1"/>
    <col min="11274" max="11274" width="4" style="341" bestFit="1" customWidth="1"/>
    <col min="11275" max="11275" width="13.44140625" style="341" bestFit="1" customWidth="1"/>
    <col min="11276" max="11276" width="9.109375" style="341"/>
    <col min="11277" max="11277" width="10.5546875" style="341" bestFit="1" customWidth="1"/>
    <col min="11278" max="11523" width="9.109375" style="341"/>
    <col min="11524" max="11524" width="28.44140625" style="341" bestFit="1" customWidth="1"/>
    <col min="11525" max="11525" width="3.109375" style="341" bestFit="1" customWidth="1"/>
    <col min="11526" max="11526" width="13.44140625" style="341" bestFit="1" customWidth="1"/>
    <col min="11527" max="11528" width="9.109375" style="341"/>
    <col min="11529" max="11529" width="31" style="341" customWidth="1"/>
    <col min="11530" max="11530" width="4" style="341" bestFit="1" customWidth="1"/>
    <col min="11531" max="11531" width="13.44140625" style="341" bestFit="1" customWidth="1"/>
    <col min="11532" max="11532" width="9.109375" style="341"/>
    <col min="11533" max="11533" width="10.5546875" style="341" bestFit="1" customWidth="1"/>
    <col min="11534" max="11779" width="9.109375" style="341"/>
    <col min="11780" max="11780" width="28.44140625" style="341" bestFit="1" customWidth="1"/>
    <col min="11781" max="11781" width="3.109375" style="341" bestFit="1" customWidth="1"/>
    <col min="11782" max="11782" width="13.44140625" style="341" bestFit="1" customWidth="1"/>
    <col min="11783" max="11784" width="9.109375" style="341"/>
    <col min="11785" max="11785" width="31" style="341" customWidth="1"/>
    <col min="11786" max="11786" width="4" style="341" bestFit="1" customWidth="1"/>
    <col min="11787" max="11787" width="13.44140625" style="341" bestFit="1" customWidth="1"/>
    <col min="11788" max="11788" width="9.109375" style="341"/>
    <col min="11789" max="11789" width="10.5546875" style="341" bestFit="1" customWidth="1"/>
    <col min="11790" max="12035" width="9.109375" style="341"/>
    <col min="12036" max="12036" width="28.44140625" style="341" bestFit="1" customWidth="1"/>
    <col min="12037" max="12037" width="3.109375" style="341" bestFit="1" customWidth="1"/>
    <col min="12038" max="12038" width="13.44140625" style="341" bestFit="1" customWidth="1"/>
    <col min="12039" max="12040" width="9.109375" style="341"/>
    <col min="12041" max="12041" width="31" style="341" customWidth="1"/>
    <col min="12042" max="12042" width="4" style="341" bestFit="1" customWidth="1"/>
    <col min="12043" max="12043" width="13.44140625" style="341" bestFit="1" customWidth="1"/>
    <col min="12044" max="12044" width="9.109375" style="341"/>
    <col min="12045" max="12045" width="10.5546875" style="341" bestFit="1" customWidth="1"/>
    <col min="12046" max="12291" width="9.109375" style="341"/>
    <col min="12292" max="12292" width="28.44140625" style="341" bestFit="1" customWidth="1"/>
    <col min="12293" max="12293" width="3.109375" style="341" bestFit="1" customWidth="1"/>
    <col min="12294" max="12294" width="13.44140625" style="341" bestFit="1" customWidth="1"/>
    <col min="12295" max="12296" width="9.109375" style="341"/>
    <col min="12297" max="12297" width="31" style="341" customWidth="1"/>
    <col min="12298" max="12298" width="4" style="341" bestFit="1" customWidth="1"/>
    <col min="12299" max="12299" width="13.44140625" style="341" bestFit="1" customWidth="1"/>
    <col min="12300" max="12300" width="9.109375" style="341"/>
    <col min="12301" max="12301" width="10.5546875" style="341" bestFit="1" customWidth="1"/>
    <col min="12302" max="12547" width="9.109375" style="341"/>
    <col min="12548" max="12548" width="28.44140625" style="341" bestFit="1" customWidth="1"/>
    <col min="12549" max="12549" width="3.109375" style="341" bestFit="1" customWidth="1"/>
    <col min="12550" max="12550" width="13.44140625" style="341" bestFit="1" customWidth="1"/>
    <col min="12551" max="12552" width="9.109375" style="341"/>
    <col min="12553" max="12553" width="31" style="341" customWidth="1"/>
    <col min="12554" max="12554" width="4" style="341" bestFit="1" customWidth="1"/>
    <col min="12555" max="12555" width="13.44140625" style="341" bestFit="1" customWidth="1"/>
    <col min="12556" max="12556" width="9.109375" style="341"/>
    <col min="12557" max="12557" width="10.5546875" style="341" bestFit="1" customWidth="1"/>
    <col min="12558" max="12803" width="9.109375" style="341"/>
    <col min="12804" max="12804" width="28.44140625" style="341" bestFit="1" customWidth="1"/>
    <col min="12805" max="12805" width="3.109375" style="341" bestFit="1" customWidth="1"/>
    <col min="12806" max="12806" width="13.44140625" style="341" bestFit="1" customWidth="1"/>
    <col min="12807" max="12808" width="9.109375" style="341"/>
    <col min="12809" max="12809" width="31" style="341" customWidth="1"/>
    <col min="12810" max="12810" width="4" style="341" bestFit="1" customWidth="1"/>
    <col min="12811" max="12811" width="13.44140625" style="341" bestFit="1" customWidth="1"/>
    <col min="12812" max="12812" width="9.109375" style="341"/>
    <col min="12813" max="12813" width="10.5546875" style="341" bestFit="1" customWidth="1"/>
    <col min="12814" max="13059" width="9.109375" style="341"/>
    <col min="13060" max="13060" width="28.44140625" style="341" bestFit="1" customWidth="1"/>
    <col min="13061" max="13061" width="3.109375" style="341" bestFit="1" customWidth="1"/>
    <col min="13062" max="13062" width="13.44140625" style="341" bestFit="1" customWidth="1"/>
    <col min="13063" max="13064" width="9.109375" style="341"/>
    <col min="13065" max="13065" width="31" style="341" customWidth="1"/>
    <col min="13066" max="13066" width="4" style="341" bestFit="1" customWidth="1"/>
    <col min="13067" max="13067" width="13.44140625" style="341" bestFit="1" customWidth="1"/>
    <col min="13068" max="13068" width="9.109375" style="341"/>
    <col min="13069" max="13069" width="10.5546875" style="341" bestFit="1" customWidth="1"/>
    <col min="13070" max="13315" width="9.109375" style="341"/>
    <col min="13316" max="13316" width="28.44140625" style="341" bestFit="1" customWidth="1"/>
    <col min="13317" max="13317" width="3.109375" style="341" bestFit="1" customWidth="1"/>
    <col min="13318" max="13318" width="13.44140625" style="341" bestFit="1" customWidth="1"/>
    <col min="13319" max="13320" width="9.109375" style="341"/>
    <col min="13321" max="13321" width="31" style="341" customWidth="1"/>
    <col min="13322" max="13322" width="4" style="341" bestFit="1" customWidth="1"/>
    <col min="13323" max="13323" width="13.44140625" style="341" bestFit="1" customWidth="1"/>
    <col min="13324" max="13324" width="9.109375" style="341"/>
    <col min="13325" max="13325" width="10.5546875" style="341" bestFit="1" customWidth="1"/>
    <col min="13326" max="13571" width="9.109375" style="341"/>
    <col min="13572" max="13572" width="28.44140625" style="341" bestFit="1" customWidth="1"/>
    <col min="13573" max="13573" width="3.109375" style="341" bestFit="1" customWidth="1"/>
    <col min="13574" max="13574" width="13.44140625" style="341" bestFit="1" customWidth="1"/>
    <col min="13575" max="13576" width="9.109375" style="341"/>
    <col min="13577" max="13577" width="31" style="341" customWidth="1"/>
    <col min="13578" max="13578" width="4" style="341" bestFit="1" customWidth="1"/>
    <col min="13579" max="13579" width="13.44140625" style="341" bestFit="1" customWidth="1"/>
    <col min="13580" max="13580" width="9.109375" style="341"/>
    <col min="13581" max="13581" width="10.5546875" style="341" bestFit="1" customWidth="1"/>
    <col min="13582" max="13827" width="9.109375" style="341"/>
    <col min="13828" max="13828" width="28.44140625" style="341" bestFit="1" customWidth="1"/>
    <col min="13829" max="13829" width="3.109375" style="341" bestFit="1" customWidth="1"/>
    <col min="13830" max="13830" width="13.44140625" style="341" bestFit="1" customWidth="1"/>
    <col min="13831" max="13832" width="9.109375" style="341"/>
    <col min="13833" max="13833" width="31" style="341" customWidth="1"/>
    <col min="13834" max="13834" width="4" style="341" bestFit="1" customWidth="1"/>
    <col min="13835" max="13835" width="13.44140625" style="341" bestFit="1" customWidth="1"/>
    <col min="13836" max="13836" width="9.109375" style="341"/>
    <col min="13837" max="13837" width="10.5546875" style="341" bestFit="1" customWidth="1"/>
    <col min="13838" max="14083" width="9.109375" style="341"/>
    <col min="14084" max="14084" width="28.44140625" style="341" bestFit="1" customWidth="1"/>
    <col min="14085" max="14085" width="3.109375" style="341" bestFit="1" customWidth="1"/>
    <col min="14086" max="14086" width="13.44140625" style="341" bestFit="1" customWidth="1"/>
    <col min="14087" max="14088" width="9.109375" style="341"/>
    <col min="14089" max="14089" width="31" style="341" customWidth="1"/>
    <col min="14090" max="14090" width="4" style="341" bestFit="1" customWidth="1"/>
    <col min="14091" max="14091" width="13.44140625" style="341" bestFit="1" customWidth="1"/>
    <col min="14092" max="14092" width="9.109375" style="341"/>
    <col min="14093" max="14093" width="10.5546875" style="341" bestFit="1" customWidth="1"/>
    <col min="14094" max="14339" width="9.109375" style="341"/>
    <col min="14340" max="14340" width="28.44140625" style="341" bestFit="1" customWidth="1"/>
    <col min="14341" max="14341" width="3.109375" style="341" bestFit="1" customWidth="1"/>
    <col min="14342" max="14342" width="13.44140625" style="341" bestFit="1" customWidth="1"/>
    <col min="14343" max="14344" width="9.109375" style="341"/>
    <col min="14345" max="14345" width="31" style="341" customWidth="1"/>
    <col min="14346" max="14346" width="4" style="341" bestFit="1" customWidth="1"/>
    <col min="14347" max="14347" width="13.44140625" style="341" bestFit="1" customWidth="1"/>
    <col min="14348" max="14348" width="9.109375" style="341"/>
    <col min="14349" max="14349" width="10.5546875" style="341" bestFit="1" customWidth="1"/>
    <col min="14350" max="14595" width="9.109375" style="341"/>
    <col min="14596" max="14596" width="28.44140625" style="341" bestFit="1" customWidth="1"/>
    <col min="14597" max="14597" width="3.109375" style="341" bestFit="1" customWidth="1"/>
    <col min="14598" max="14598" width="13.44140625" style="341" bestFit="1" customWidth="1"/>
    <col min="14599" max="14600" width="9.109375" style="341"/>
    <col min="14601" max="14601" width="31" style="341" customWidth="1"/>
    <col min="14602" max="14602" width="4" style="341" bestFit="1" customWidth="1"/>
    <col min="14603" max="14603" width="13.44140625" style="341" bestFit="1" customWidth="1"/>
    <col min="14604" max="14604" width="9.109375" style="341"/>
    <col min="14605" max="14605" width="10.5546875" style="341" bestFit="1" customWidth="1"/>
    <col min="14606" max="14851" width="9.109375" style="341"/>
    <col min="14852" max="14852" width="28.44140625" style="341" bestFit="1" customWidth="1"/>
    <col min="14853" max="14853" width="3.109375" style="341" bestFit="1" customWidth="1"/>
    <col min="14854" max="14854" width="13.44140625" style="341" bestFit="1" customWidth="1"/>
    <col min="14855" max="14856" width="9.109375" style="341"/>
    <col min="14857" max="14857" width="31" style="341" customWidth="1"/>
    <col min="14858" max="14858" width="4" style="341" bestFit="1" customWidth="1"/>
    <col min="14859" max="14859" width="13.44140625" style="341" bestFit="1" customWidth="1"/>
    <col min="14860" max="14860" width="9.109375" style="341"/>
    <col min="14861" max="14861" width="10.5546875" style="341" bestFit="1" customWidth="1"/>
    <col min="14862" max="15107" width="9.109375" style="341"/>
    <col min="15108" max="15108" width="28.44140625" style="341" bestFit="1" customWidth="1"/>
    <col min="15109" max="15109" width="3.109375" style="341" bestFit="1" customWidth="1"/>
    <col min="15110" max="15110" width="13.44140625" style="341" bestFit="1" customWidth="1"/>
    <col min="15111" max="15112" width="9.109375" style="341"/>
    <col min="15113" max="15113" width="31" style="341" customWidth="1"/>
    <col min="15114" max="15114" width="4" style="341" bestFit="1" customWidth="1"/>
    <col min="15115" max="15115" width="13.44140625" style="341" bestFit="1" customWidth="1"/>
    <col min="15116" max="15116" width="9.109375" style="341"/>
    <col min="15117" max="15117" width="10.5546875" style="341" bestFit="1" customWidth="1"/>
    <col min="15118" max="15363" width="9.109375" style="341"/>
    <col min="15364" max="15364" width="28.44140625" style="341" bestFit="1" customWidth="1"/>
    <col min="15365" max="15365" width="3.109375" style="341" bestFit="1" customWidth="1"/>
    <col min="15366" max="15366" width="13.44140625" style="341" bestFit="1" customWidth="1"/>
    <col min="15367" max="15368" width="9.109375" style="341"/>
    <col min="15369" max="15369" width="31" style="341" customWidth="1"/>
    <col min="15370" max="15370" width="4" style="341" bestFit="1" customWidth="1"/>
    <col min="15371" max="15371" width="13.44140625" style="341" bestFit="1" customWidth="1"/>
    <col min="15372" max="15372" width="9.109375" style="341"/>
    <col min="15373" max="15373" width="10.5546875" style="341" bestFit="1" customWidth="1"/>
    <col min="15374" max="15619" width="9.109375" style="341"/>
    <col min="15620" max="15620" width="28.44140625" style="341" bestFit="1" customWidth="1"/>
    <col min="15621" max="15621" width="3.109375" style="341" bestFit="1" customWidth="1"/>
    <col min="15622" max="15622" width="13.44140625" style="341" bestFit="1" customWidth="1"/>
    <col min="15623" max="15624" width="9.109375" style="341"/>
    <col min="15625" max="15625" width="31" style="341" customWidth="1"/>
    <col min="15626" max="15626" width="4" style="341" bestFit="1" customWidth="1"/>
    <col min="15627" max="15627" width="13.44140625" style="341" bestFit="1" customWidth="1"/>
    <col min="15628" max="15628" width="9.109375" style="341"/>
    <col min="15629" max="15629" width="10.5546875" style="341" bestFit="1" customWidth="1"/>
    <col min="15630" max="15875" width="9.109375" style="341"/>
    <col min="15876" max="15876" width="28.44140625" style="341" bestFit="1" customWidth="1"/>
    <col min="15877" max="15877" width="3.109375" style="341" bestFit="1" customWidth="1"/>
    <col min="15878" max="15878" width="13.44140625" style="341" bestFit="1" customWidth="1"/>
    <col min="15879" max="15880" width="9.109375" style="341"/>
    <col min="15881" max="15881" width="31" style="341" customWidth="1"/>
    <col min="15882" max="15882" width="4" style="341" bestFit="1" customWidth="1"/>
    <col min="15883" max="15883" width="13.44140625" style="341" bestFit="1" customWidth="1"/>
    <col min="15884" max="15884" width="9.109375" style="341"/>
    <col min="15885" max="15885" width="10.5546875" style="341" bestFit="1" customWidth="1"/>
    <col min="15886" max="16131" width="9.109375" style="341"/>
    <col min="16132" max="16132" width="28.44140625" style="341" bestFit="1" customWidth="1"/>
    <col min="16133" max="16133" width="3.109375" style="341" bestFit="1" customWidth="1"/>
    <col min="16134" max="16134" width="13.44140625" style="341" bestFit="1" customWidth="1"/>
    <col min="16135" max="16136" width="9.109375" style="341"/>
    <col min="16137" max="16137" width="31" style="341" customWidth="1"/>
    <col min="16138" max="16138" width="4" style="341" bestFit="1" customWidth="1"/>
    <col min="16139" max="16139" width="13.44140625" style="341" bestFit="1" customWidth="1"/>
    <col min="16140" max="16140" width="9.109375" style="341"/>
    <col min="16141" max="16141" width="10.5546875" style="341" bestFit="1" customWidth="1"/>
    <col min="16142" max="16384" width="9.109375" style="341"/>
  </cols>
  <sheetData>
    <row r="1" spans="1:17" ht="31.2" customHeight="1" x14ac:dyDescent="0.45">
      <c r="A1" s="141" t="s">
        <v>864</v>
      </c>
      <c r="C1" s="232"/>
      <c r="D1" s="335"/>
      <c r="E1" s="336"/>
      <c r="I1" s="338" t="s">
        <v>938</v>
      </c>
    </row>
    <row r="2" spans="1:17" ht="13.8" thickBot="1" x14ac:dyDescent="0.25">
      <c r="B2" s="234"/>
    </row>
    <row r="3" spans="1:17" ht="19.8" thickBot="1" x14ac:dyDescent="0.3">
      <c r="A3" s="343"/>
      <c r="B3" s="344"/>
      <c r="C3" s="345"/>
      <c r="D3" s="346"/>
      <c r="E3" s="345"/>
      <c r="F3" s="345"/>
      <c r="G3" s="347" t="s">
        <v>924</v>
      </c>
      <c r="I3" s="348" t="s">
        <v>939</v>
      </c>
    </row>
    <row r="4" spans="1:17" ht="19.2" x14ac:dyDescent="0.25">
      <c r="A4" s="349" t="s">
        <v>557</v>
      </c>
      <c r="B4" s="350" t="s">
        <v>504</v>
      </c>
      <c r="C4" s="350" t="s">
        <v>505</v>
      </c>
      <c r="D4" s="97"/>
      <c r="E4" s="350"/>
      <c r="F4" s="350"/>
      <c r="G4" s="351"/>
      <c r="I4" s="348"/>
    </row>
    <row r="5" spans="1:17" ht="19.2" x14ac:dyDescent="0.25">
      <c r="A5" s="352" t="s">
        <v>558</v>
      </c>
      <c r="B5" s="353"/>
      <c r="C5" s="353" t="s">
        <v>507</v>
      </c>
      <c r="D5" s="78"/>
      <c r="E5" s="353"/>
      <c r="F5" s="353"/>
      <c r="G5" s="354"/>
      <c r="I5" s="348" t="s">
        <v>940</v>
      </c>
    </row>
    <row r="6" spans="1:17" ht="19.2" x14ac:dyDescent="0.25">
      <c r="A6" s="352" t="s">
        <v>559</v>
      </c>
      <c r="B6" s="353" t="s">
        <v>509</v>
      </c>
      <c r="C6" s="353" t="s">
        <v>510</v>
      </c>
      <c r="D6" s="78"/>
      <c r="E6" s="353" t="s">
        <v>806</v>
      </c>
      <c r="F6" s="353"/>
      <c r="G6" s="354"/>
      <c r="I6" s="348" t="s">
        <v>954</v>
      </c>
    </row>
    <row r="7" spans="1:17" ht="14.4" x14ac:dyDescent="0.2">
      <c r="A7" s="352" t="s">
        <v>560</v>
      </c>
      <c r="B7" s="353" t="s">
        <v>512</v>
      </c>
      <c r="C7" s="353"/>
      <c r="D7" s="78"/>
      <c r="E7" s="353"/>
      <c r="F7" s="353"/>
      <c r="G7" s="354"/>
    </row>
    <row r="8" spans="1:17" ht="14.4" x14ac:dyDescent="0.2">
      <c r="A8" s="352" t="s">
        <v>561</v>
      </c>
      <c r="B8" s="353" t="s">
        <v>513</v>
      </c>
      <c r="C8" s="353"/>
      <c r="D8" s="78"/>
      <c r="E8" s="353"/>
      <c r="F8" s="353"/>
      <c r="G8" s="354"/>
    </row>
    <row r="9" spans="1:17" ht="19.2" x14ac:dyDescent="0.25">
      <c r="A9" s="352" t="s">
        <v>562</v>
      </c>
      <c r="B9" s="353" t="s">
        <v>515</v>
      </c>
      <c r="C9" s="353"/>
      <c r="D9" s="103"/>
      <c r="E9" s="353" t="s">
        <v>659</v>
      </c>
      <c r="F9" s="353"/>
      <c r="G9" s="354"/>
      <c r="I9" s="348" t="s">
        <v>942</v>
      </c>
    </row>
    <row r="10" spans="1:17" ht="19.2" x14ac:dyDescent="0.25">
      <c r="A10" s="352" t="s">
        <v>563</v>
      </c>
      <c r="B10" s="353" t="s">
        <v>517</v>
      </c>
      <c r="C10" s="353"/>
      <c r="D10" s="78"/>
      <c r="E10" s="353"/>
      <c r="F10" s="353"/>
      <c r="G10" s="354"/>
      <c r="I10" s="348" t="s">
        <v>955</v>
      </c>
    </row>
    <row r="11" spans="1:17" ht="19.2" x14ac:dyDescent="0.25">
      <c r="A11" s="352" t="s">
        <v>564</v>
      </c>
      <c r="B11" s="353" t="s">
        <v>5</v>
      </c>
      <c r="C11" s="353"/>
      <c r="D11" s="78"/>
      <c r="E11" s="353"/>
      <c r="F11" s="353"/>
      <c r="G11" s="354"/>
      <c r="I11" s="348"/>
    </row>
    <row r="12" spans="1:17" ht="19.2" x14ac:dyDescent="0.25">
      <c r="A12" s="352" t="s">
        <v>565</v>
      </c>
      <c r="B12" s="353" t="s">
        <v>520</v>
      </c>
      <c r="C12" s="353"/>
      <c r="D12" s="78"/>
      <c r="E12" s="353"/>
      <c r="F12" s="353"/>
      <c r="G12" s="354"/>
      <c r="I12" s="348" t="s">
        <v>941</v>
      </c>
    </row>
    <row r="13" spans="1:17" ht="14.4" x14ac:dyDescent="0.2">
      <c r="A13" s="352" t="s">
        <v>566</v>
      </c>
      <c r="B13" s="353" t="s">
        <v>522</v>
      </c>
      <c r="C13" s="353"/>
      <c r="D13" s="78"/>
      <c r="E13" s="353"/>
      <c r="F13" s="353"/>
      <c r="G13" s="354"/>
    </row>
    <row r="14" spans="1:17" ht="14.4" x14ac:dyDescent="0.2">
      <c r="A14" s="352" t="s">
        <v>567</v>
      </c>
      <c r="B14" s="353" t="s">
        <v>524</v>
      </c>
      <c r="C14" s="353"/>
      <c r="D14" s="78"/>
      <c r="E14" s="103"/>
      <c r="F14" s="353"/>
      <c r="G14" s="354"/>
    </row>
    <row r="15" spans="1:17" ht="14.4" x14ac:dyDescent="0.2">
      <c r="A15" s="352" t="s">
        <v>568</v>
      </c>
      <c r="B15" s="353" t="s">
        <v>526</v>
      </c>
      <c r="C15" s="353"/>
      <c r="D15" s="78"/>
      <c r="E15" s="353"/>
      <c r="F15" s="353"/>
      <c r="G15" s="354"/>
    </row>
    <row r="16" spans="1:17" ht="14.4" x14ac:dyDescent="0.2">
      <c r="A16" s="352" t="s">
        <v>569</v>
      </c>
      <c r="B16" s="353" t="s">
        <v>528</v>
      </c>
      <c r="C16" s="353"/>
      <c r="D16" s="78"/>
      <c r="E16" s="353"/>
      <c r="F16" s="353"/>
      <c r="G16" s="354"/>
      <c r="Q16" s="355"/>
    </row>
    <row r="17" spans="1:17" ht="14.4" x14ac:dyDescent="0.2">
      <c r="A17" s="352" t="s">
        <v>570</v>
      </c>
      <c r="B17" s="353" t="s">
        <v>509</v>
      </c>
      <c r="C17" s="353"/>
      <c r="D17" s="78">
        <f>+不動産所得!C35</f>
        <v>147521.52848367917</v>
      </c>
      <c r="E17" s="353" t="s">
        <v>660</v>
      </c>
      <c r="F17" s="353"/>
      <c r="G17" s="354"/>
      <c r="Q17" s="355"/>
    </row>
    <row r="18" spans="1:17" ht="14.4" x14ac:dyDescent="0.2">
      <c r="A18" s="352" t="s">
        <v>571</v>
      </c>
      <c r="B18" s="353" t="s">
        <v>512</v>
      </c>
      <c r="C18" s="353"/>
      <c r="D18" s="78"/>
      <c r="E18" s="353"/>
      <c r="F18" s="353"/>
      <c r="G18" s="354"/>
      <c r="Q18" s="356"/>
    </row>
    <row r="19" spans="1:17" ht="14.4" x14ac:dyDescent="0.2">
      <c r="A19" s="352" t="s">
        <v>572</v>
      </c>
      <c r="B19" s="353" t="s">
        <v>513</v>
      </c>
      <c r="C19" s="353"/>
      <c r="D19" s="78"/>
      <c r="E19" s="353"/>
      <c r="F19" s="353"/>
      <c r="G19" s="354"/>
      <c r="Q19" s="357"/>
    </row>
    <row r="20" spans="1:17" ht="14.4" x14ac:dyDescent="0.2">
      <c r="A20" s="352" t="s">
        <v>573</v>
      </c>
      <c r="B20" s="353" t="s">
        <v>515</v>
      </c>
      <c r="C20" s="358" t="s">
        <v>886</v>
      </c>
      <c r="D20" s="55">
        <v>9266459</v>
      </c>
      <c r="E20" s="353" t="s">
        <v>661</v>
      </c>
      <c r="F20" s="353"/>
      <c r="G20" s="354" t="s">
        <v>925</v>
      </c>
    </row>
    <row r="21" spans="1:17" ht="14.4" x14ac:dyDescent="0.2">
      <c r="A21" s="352" t="s">
        <v>574</v>
      </c>
      <c r="B21" s="353" t="s">
        <v>534</v>
      </c>
      <c r="C21" s="353"/>
      <c r="D21" s="78"/>
      <c r="E21" s="353"/>
      <c r="F21" s="353"/>
      <c r="G21" s="354"/>
    </row>
    <row r="22" spans="1:17" ht="14.4" x14ac:dyDescent="0.2">
      <c r="A22" s="352" t="s">
        <v>575</v>
      </c>
      <c r="B22" s="353" t="s">
        <v>535</v>
      </c>
      <c r="C22" s="353"/>
      <c r="D22" s="78"/>
      <c r="E22" s="353"/>
      <c r="F22" s="353"/>
      <c r="G22" s="354"/>
    </row>
    <row r="23" spans="1:17" ht="14.4" x14ac:dyDescent="0.2">
      <c r="A23" s="352" t="s">
        <v>576</v>
      </c>
      <c r="B23" s="353" t="s">
        <v>536</v>
      </c>
      <c r="C23" s="353"/>
      <c r="D23" s="78">
        <f>SUM(D15:D22)</f>
        <v>9413980.5284836795</v>
      </c>
      <c r="E23" s="353" t="s">
        <v>682</v>
      </c>
      <c r="F23" s="353"/>
      <c r="G23" s="354"/>
      <c r="H23" s="336"/>
    </row>
    <row r="24" spans="1:17" ht="14.4" x14ac:dyDescent="0.3">
      <c r="A24" s="352" t="s">
        <v>577</v>
      </c>
      <c r="B24" s="353" t="s">
        <v>537</v>
      </c>
      <c r="C24" s="353"/>
      <c r="D24" s="44">
        <v>0</v>
      </c>
      <c r="E24" s="353" t="s">
        <v>889</v>
      </c>
      <c r="F24" s="353"/>
      <c r="G24" s="354" t="s">
        <v>925</v>
      </c>
      <c r="I24" s="359"/>
    </row>
    <row r="25" spans="1:17" ht="14.4" x14ac:dyDescent="0.3">
      <c r="A25" s="352" t="s">
        <v>578</v>
      </c>
      <c r="B25" s="353" t="s">
        <v>538</v>
      </c>
      <c r="C25" s="353"/>
      <c r="D25" s="44">
        <v>0</v>
      </c>
      <c r="E25" s="353" t="s">
        <v>889</v>
      </c>
      <c r="F25" s="353"/>
      <c r="G25" s="354" t="s">
        <v>925</v>
      </c>
      <c r="I25" s="359"/>
    </row>
    <row r="26" spans="1:17" ht="14.4" x14ac:dyDescent="0.2">
      <c r="A26" s="352" t="s">
        <v>579</v>
      </c>
      <c r="B26" s="353" t="s">
        <v>539</v>
      </c>
      <c r="C26" s="358" t="s">
        <v>887</v>
      </c>
      <c r="D26" s="44">
        <v>1633662</v>
      </c>
      <c r="E26" s="353" t="s">
        <v>683</v>
      </c>
      <c r="F26" s="353"/>
      <c r="G26" s="354" t="s">
        <v>925</v>
      </c>
    </row>
    <row r="27" spans="1:17" ht="14.4" x14ac:dyDescent="0.3">
      <c r="A27" s="352" t="s">
        <v>580</v>
      </c>
      <c r="B27" s="353" t="s">
        <v>540</v>
      </c>
      <c r="C27" s="353"/>
      <c r="D27" s="44">
        <v>0</v>
      </c>
      <c r="E27" s="353" t="s">
        <v>889</v>
      </c>
      <c r="F27" s="353"/>
      <c r="G27" s="354" t="s">
        <v>925</v>
      </c>
      <c r="I27" s="359"/>
    </row>
    <row r="28" spans="1:17" ht="14.4" x14ac:dyDescent="0.2">
      <c r="A28" s="352" t="s">
        <v>581</v>
      </c>
      <c r="B28" s="353" t="s">
        <v>541</v>
      </c>
      <c r="C28" s="358" t="s">
        <v>888</v>
      </c>
      <c r="D28" s="44">
        <v>50000</v>
      </c>
      <c r="E28" s="353" t="s">
        <v>684</v>
      </c>
      <c r="F28" s="353"/>
      <c r="G28" s="354" t="s">
        <v>925</v>
      </c>
    </row>
    <row r="29" spans="1:17" ht="14.4" x14ac:dyDescent="0.3">
      <c r="A29" s="352" t="s">
        <v>582</v>
      </c>
      <c r="B29" s="353" t="s">
        <v>542</v>
      </c>
      <c r="C29" s="353"/>
      <c r="D29" s="44">
        <v>0</v>
      </c>
      <c r="E29" s="353" t="s">
        <v>889</v>
      </c>
      <c r="F29" s="353"/>
      <c r="G29" s="354" t="s">
        <v>925</v>
      </c>
      <c r="I29" s="359"/>
    </row>
    <row r="30" spans="1:17" ht="14.4" x14ac:dyDescent="0.3">
      <c r="A30" s="352" t="s">
        <v>583</v>
      </c>
      <c r="B30" s="353" t="s">
        <v>543</v>
      </c>
      <c r="C30" s="353"/>
      <c r="D30" s="44">
        <v>0</v>
      </c>
      <c r="E30" s="353" t="s">
        <v>889</v>
      </c>
      <c r="F30" s="353"/>
      <c r="G30" s="354" t="s">
        <v>925</v>
      </c>
      <c r="I30" s="359"/>
    </row>
    <row r="31" spans="1:17" ht="14.4" x14ac:dyDescent="0.3">
      <c r="A31" s="352" t="s">
        <v>584</v>
      </c>
      <c r="B31" s="353" t="s">
        <v>544</v>
      </c>
      <c r="C31" s="353"/>
      <c r="D31" s="44">
        <v>0</v>
      </c>
      <c r="E31" s="353" t="s">
        <v>889</v>
      </c>
      <c r="F31" s="353"/>
      <c r="G31" s="354" t="s">
        <v>925</v>
      </c>
      <c r="I31" s="359"/>
      <c r="J31" s="359"/>
    </row>
    <row r="32" spans="1:17" ht="14.4" x14ac:dyDescent="0.3">
      <c r="A32" s="352" t="s">
        <v>585</v>
      </c>
      <c r="B32" s="353" t="s">
        <v>545</v>
      </c>
      <c r="C32" s="353"/>
      <c r="D32" s="44">
        <v>0</v>
      </c>
      <c r="E32" s="353" t="s">
        <v>889</v>
      </c>
      <c r="F32" s="353"/>
      <c r="G32" s="354" t="s">
        <v>925</v>
      </c>
      <c r="I32" s="359"/>
    </row>
    <row r="33" spans="1:11" ht="14.4" x14ac:dyDescent="0.3">
      <c r="A33" s="360" t="s">
        <v>662</v>
      </c>
      <c r="B33" s="353" t="s">
        <v>546</v>
      </c>
      <c r="C33" s="353"/>
      <c r="D33" s="44">
        <v>380000</v>
      </c>
      <c r="E33" s="353" t="s">
        <v>685</v>
      </c>
      <c r="F33" s="353"/>
      <c r="G33" s="354" t="s">
        <v>925</v>
      </c>
      <c r="I33" s="359"/>
    </row>
    <row r="34" spans="1:11" ht="14.4" x14ac:dyDescent="0.3">
      <c r="A34" s="360" t="s">
        <v>663</v>
      </c>
      <c r="B34" s="353" t="s">
        <v>547</v>
      </c>
      <c r="C34" s="353"/>
      <c r="D34" s="44">
        <v>0</v>
      </c>
      <c r="E34" s="353" t="s">
        <v>889</v>
      </c>
      <c r="F34" s="353"/>
      <c r="G34" s="354" t="s">
        <v>925</v>
      </c>
      <c r="I34" s="359"/>
    </row>
    <row r="35" spans="1:11" x14ac:dyDescent="0.2">
      <c r="A35" s="360" t="s">
        <v>664</v>
      </c>
      <c r="B35" s="353" t="s">
        <v>548</v>
      </c>
      <c r="C35" s="353"/>
      <c r="D35" s="44">
        <v>630000</v>
      </c>
      <c r="E35" s="353" t="s">
        <v>687</v>
      </c>
      <c r="F35" s="353"/>
      <c r="G35" s="354" t="s">
        <v>925</v>
      </c>
      <c r="I35" s="361"/>
    </row>
    <row r="36" spans="1:11" ht="14.4" x14ac:dyDescent="0.3">
      <c r="A36" s="360" t="s">
        <v>658</v>
      </c>
      <c r="B36" s="353" t="s">
        <v>549</v>
      </c>
      <c r="C36" s="353"/>
      <c r="D36" s="44">
        <v>380000</v>
      </c>
      <c r="E36" s="353" t="s">
        <v>686</v>
      </c>
      <c r="F36" s="353"/>
      <c r="G36" s="354" t="s">
        <v>925</v>
      </c>
      <c r="I36" s="359"/>
    </row>
    <row r="37" spans="1:11" ht="13.8" thickBot="1" x14ac:dyDescent="0.25">
      <c r="A37" s="362" t="s">
        <v>665</v>
      </c>
      <c r="B37" s="363" t="s">
        <v>536</v>
      </c>
      <c r="C37" s="363"/>
      <c r="D37" s="364">
        <f>SUM(D24:D36)</f>
        <v>3073662</v>
      </c>
      <c r="E37" s="363"/>
      <c r="F37" s="363"/>
      <c r="G37" s="365"/>
    </row>
    <row r="38" spans="1:11" ht="13.8" thickBot="1" x14ac:dyDescent="0.25"/>
    <row r="39" spans="1:11" x14ac:dyDescent="0.2">
      <c r="A39" s="366" t="s">
        <v>666</v>
      </c>
      <c r="B39" s="367" t="s">
        <v>506</v>
      </c>
      <c r="C39" s="367"/>
      <c r="D39" s="368">
        <f>ROUNDDOWN(D23-D37,-3)</f>
        <v>6340000</v>
      </c>
      <c r="E39" s="367"/>
      <c r="F39" s="369"/>
      <c r="G39" s="370"/>
    </row>
    <row r="40" spans="1:11" x14ac:dyDescent="0.2">
      <c r="A40" s="371"/>
      <c r="B40" s="353"/>
      <c r="C40" s="353"/>
      <c r="D40" s="78"/>
      <c r="E40" s="327" t="s">
        <v>817</v>
      </c>
      <c r="F40" s="251" t="s">
        <v>818</v>
      </c>
      <c r="G40" s="372"/>
    </row>
    <row r="41" spans="1:11" ht="14.4" x14ac:dyDescent="0.2">
      <c r="A41" s="371" t="s">
        <v>667</v>
      </c>
      <c r="B41" s="353" t="s">
        <v>508</v>
      </c>
      <c r="C41" s="353"/>
      <c r="D41" s="45">
        <f>+D39*E41-F41</f>
        <v>840500</v>
      </c>
      <c r="E41" s="373">
        <f>IF(AND($D$39&gt;=0,$D$39&lt;=999),$J$42,IF(AND($D$39&gt;=1000,$D$39&lt;1949000),$J$43,IF(AND($D$39&gt;=1950000,$D$39&lt;=3299000),$J$44,IF(AND($D$39&gt;=3300000,$D$39&lt;=6949000),$J$45,IF(AND($D$39&gt;=6950000,$D$39&lt;=8999000),$J$46,IF(AND($D$39&gt;=9000000,$D$39&lt;=17999000),$J$47,IF(AND($D$39&gt;=18000000),$J$48)))))))</f>
        <v>0.2</v>
      </c>
      <c r="F41" s="374">
        <f>IF(AND($D$39&gt;=0,$D$39&lt;=999),$K$42,IF(AND($D$39&gt;=1000,$D$39&lt;1949000),$K$43,IF(AND($D$39&gt;=1950000,$D$39&lt;=3299000),$K$44,IF(AND($D$39&gt;=3300000,$D$39&lt;=6949000),$K$45,IF(AND($D$39&gt;=6950000,$D$39&lt;=8999000),$K$46,IF(AND($D$39&gt;=9000000,$D$39&lt;=17999000),$K$47,IF(AND($D$40&gt;=18000000),$K$48)))))))</f>
        <v>427500</v>
      </c>
      <c r="G41" s="372"/>
      <c r="H41" s="341"/>
      <c r="I41" s="341" t="s">
        <v>695</v>
      </c>
      <c r="J41" s="341" t="s">
        <v>696</v>
      </c>
      <c r="K41" s="341"/>
    </row>
    <row r="42" spans="1:11" x14ac:dyDescent="0.2">
      <c r="A42" s="371" t="s">
        <v>668</v>
      </c>
      <c r="B42" s="353" t="s">
        <v>511</v>
      </c>
      <c r="C42" s="353"/>
      <c r="D42" s="78"/>
      <c r="E42" s="353"/>
      <c r="F42" s="251"/>
      <c r="G42" s="372"/>
      <c r="H42" s="341"/>
      <c r="I42" s="341" t="s">
        <v>689</v>
      </c>
      <c r="J42" s="341">
        <v>0</v>
      </c>
      <c r="K42" s="375">
        <v>0</v>
      </c>
    </row>
    <row r="43" spans="1:11" x14ac:dyDescent="0.2">
      <c r="A43" s="371" t="s">
        <v>669</v>
      </c>
      <c r="B43" s="353" t="s">
        <v>514</v>
      </c>
      <c r="C43" s="353"/>
      <c r="D43" s="78"/>
      <c r="E43" s="353"/>
      <c r="F43" s="251"/>
      <c r="G43" s="372"/>
      <c r="H43" s="341"/>
      <c r="I43" s="341" t="s">
        <v>688</v>
      </c>
      <c r="J43" s="376">
        <v>0.05</v>
      </c>
      <c r="K43" s="375">
        <v>0</v>
      </c>
    </row>
    <row r="44" spans="1:11" x14ac:dyDescent="0.2">
      <c r="A44" s="371" t="s">
        <v>670</v>
      </c>
      <c r="B44" s="353" t="s">
        <v>516</v>
      </c>
      <c r="C44" s="353"/>
      <c r="D44" s="78"/>
      <c r="E44" s="353"/>
      <c r="F44" s="251"/>
      <c r="G44" s="372"/>
      <c r="H44" s="341"/>
      <c r="I44" s="341" t="s">
        <v>690</v>
      </c>
      <c r="J44" s="376">
        <v>0.1</v>
      </c>
      <c r="K44" s="375">
        <v>97500</v>
      </c>
    </row>
    <row r="45" spans="1:11" x14ac:dyDescent="0.2">
      <c r="A45" s="371" t="s">
        <v>671</v>
      </c>
      <c r="B45" s="353" t="s">
        <v>518</v>
      </c>
      <c r="C45" s="353"/>
      <c r="D45" s="78"/>
      <c r="E45" s="353"/>
      <c r="F45" s="251"/>
      <c r="G45" s="372"/>
      <c r="H45" s="341"/>
      <c r="I45" s="341" t="s">
        <v>691</v>
      </c>
      <c r="J45" s="376">
        <v>0.2</v>
      </c>
      <c r="K45" s="375">
        <v>427500</v>
      </c>
    </row>
    <row r="46" spans="1:11" x14ac:dyDescent="0.2">
      <c r="A46" s="371" t="s">
        <v>672</v>
      </c>
      <c r="B46" s="353" t="s">
        <v>519</v>
      </c>
      <c r="C46" s="353"/>
      <c r="D46" s="78"/>
      <c r="E46" s="353"/>
      <c r="F46" s="251"/>
      <c r="G46" s="372"/>
      <c r="H46" s="341"/>
      <c r="I46" s="341" t="s">
        <v>692</v>
      </c>
      <c r="J46" s="376">
        <v>0.23</v>
      </c>
      <c r="K46" s="375">
        <v>636000</v>
      </c>
    </row>
    <row r="47" spans="1:11" x14ac:dyDescent="0.2">
      <c r="A47" s="371" t="s">
        <v>673</v>
      </c>
      <c r="B47" s="353" t="s">
        <v>521</v>
      </c>
      <c r="C47" s="353"/>
      <c r="D47" s="78">
        <f>+D41-D44</f>
        <v>840500</v>
      </c>
      <c r="E47" s="353"/>
      <c r="F47" s="251"/>
      <c r="G47" s="372"/>
      <c r="H47" s="341"/>
      <c r="I47" s="341" t="s">
        <v>693</v>
      </c>
      <c r="J47" s="376">
        <v>0.33</v>
      </c>
      <c r="K47" s="375">
        <v>1536000</v>
      </c>
    </row>
    <row r="48" spans="1:11" x14ac:dyDescent="0.2">
      <c r="A48" s="371" t="s">
        <v>674</v>
      </c>
      <c r="B48" s="353" t="s">
        <v>523</v>
      </c>
      <c r="C48" s="353"/>
      <c r="D48" s="78"/>
      <c r="E48" s="353"/>
      <c r="F48" s="251"/>
      <c r="G48" s="372"/>
      <c r="H48" s="341"/>
      <c r="I48" s="341" t="s">
        <v>694</v>
      </c>
      <c r="J48" s="376">
        <v>0.4</v>
      </c>
      <c r="K48" s="375">
        <v>1796000</v>
      </c>
    </row>
    <row r="49" spans="1:7" x14ac:dyDescent="0.2">
      <c r="A49" s="371" t="s">
        <v>675</v>
      </c>
      <c r="B49" s="353" t="s">
        <v>525</v>
      </c>
      <c r="C49" s="353"/>
      <c r="D49" s="78">
        <f>+D47*0.021</f>
        <v>17650.5</v>
      </c>
      <c r="E49" s="353"/>
      <c r="F49" s="251"/>
      <c r="G49" s="372"/>
    </row>
    <row r="50" spans="1:7" x14ac:dyDescent="0.2">
      <c r="A50" s="371" t="s">
        <v>676</v>
      </c>
      <c r="B50" s="353" t="s">
        <v>527</v>
      </c>
      <c r="C50" s="353"/>
      <c r="D50" s="78">
        <f>+D47+D49</f>
        <v>858150.5</v>
      </c>
      <c r="E50" s="353"/>
      <c r="F50" s="251"/>
      <c r="G50" s="372"/>
    </row>
    <row r="51" spans="1:7" x14ac:dyDescent="0.2">
      <c r="A51" s="371" t="s">
        <v>677</v>
      </c>
      <c r="B51" s="353" t="s">
        <v>529</v>
      </c>
      <c r="C51" s="358" t="s">
        <v>948</v>
      </c>
      <c r="D51" s="41">
        <v>827900</v>
      </c>
      <c r="E51" s="353" t="s">
        <v>698</v>
      </c>
      <c r="F51" s="251"/>
      <c r="G51" s="372" t="s">
        <v>947</v>
      </c>
    </row>
    <row r="52" spans="1:7" x14ac:dyDescent="0.2">
      <c r="A52" s="371" t="s">
        <v>678</v>
      </c>
      <c r="B52" s="353" t="s">
        <v>530</v>
      </c>
      <c r="C52" s="353"/>
      <c r="D52" s="78">
        <f>+D51-D50</f>
        <v>-30250.5</v>
      </c>
      <c r="E52" s="353"/>
      <c r="F52" s="251"/>
      <c r="G52" s="372"/>
    </row>
    <row r="53" spans="1:7" x14ac:dyDescent="0.2">
      <c r="A53" s="371" t="s">
        <v>679</v>
      </c>
      <c r="B53" s="353" t="s">
        <v>531</v>
      </c>
      <c r="C53" s="353"/>
      <c r="D53" s="78"/>
      <c r="E53" s="353"/>
      <c r="F53" s="251"/>
      <c r="G53" s="372"/>
    </row>
    <row r="54" spans="1:7" x14ac:dyDescent="0.2">
      <c r="A54" s="371" t="s">
        <v>680</v>
      </c>
      <c r="B54" s="353" t="s">
        <v>532</v>
      </c>
      <c r="C54" s="353"/>
      <c r="D54" s="377">
        <f>IF($D$52&lt;0,$D$52*(-1),"")</f>
        <v>30250.5</v>
      </c>
      <c r="E54" s="353"/>
      <c r="F54" s="251"/>
      <c r="G54" s="372"/>
    </row>
    <row r="55" spans="1:7" ht="13.8" thickBot="1" x14ac:dyDescent="0.25">
      <c r="A55" s="378" t="s">
        <v>681</v>
      </c>
      <c r="B55" s="363" t="s">
        <v>533</v>
      </c>
      <c r="C55" s="363"/>
      <c r="D55" s="379" t="str">
        <f>IF($D$52&gt;0,$D$52,"")</f>
        <v/>
      </c>
      <c r="E55" s="363"/>
      <c r="F55" s="380"/>
      <c r="G55" s="381"/>
    </row>
    <row r="100" spans="1:1" x14ac:dyDescent="0.2">
      <c r="A100" s="535" t="s">
        <v>978</v>
      </c>
    </row>
  </sheetData>
  <sheetProtection algorithmName="SHA-512" hashValue="dYXM25ngiSNcveOMdh6Z6iyh6g3y5o5pmdZtBLXL0Lvmb8xka0MHeydUvWNyK3zJ5YmOseGG2wUgkx1v+0RLUg==" saltValue="wCzvU2xSZevxO2M5MLXhDw==" spinCount="100000" sheet="1" objects="1" scenarios="1"/>
  <phoneticPr fontId="6"/>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452B36F9-06AB-4B3F-A094-EC506D6895D6}">
            <x14:iconSet iconSet="3Symbols" showValue="0" custom="1">
              <x14:cfvo type="percent">
                <xm:f>0</xm:f>
              </x14:cfvo>
              <x14:cfvo type="num">
                <xm:f>0</xm:f>
              </x14:cfvo>
              <x14:cfvo type="num">
                <xm:f>1</xm:f>
              </x14:cfvo>
              <x14:cfIcon iconSet="NoIcons" iconId="0"/>
              <x14:cfIcon iconSet="NoIcons" iconId="0"/>
              <x14:cfIcon iconSet="3Symbols" iconId="0"/>
            </x14:iconSet>
          </x14:cfRule>
          <xm:sqref>A4:A8 A10:A11 A13:A32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000"/>
  <sheetViews>
    <sheetView showGridLines="0" topLeftCell="C1" zoomScaleNormal="100" workbookViewId="0">
      <selection activeCell="L5" sqref="L5"/>
    </sheetView>
  </sheetViews>
  <sheetFormatPr defaultColWidth="9.109375" defaultRowHeight="13.2" outlineLevelRow="1" x14ac:dyDescent="0.2"/>
  <cols>
    <col min="1" max="1" width="2.21875" style="341" customWidth="1"/>
    <col min="2" max="2" width="7.44140625" style="341" customWidth="1"/>
    <col min="3" max="3" width="9.5546875" style="341" customWidth="1"/>
    <col min="4" max="4" width="31.21875" style="341" customWidth="1"/>
    <col min="5" max="5" width="14.21875" style="440" customWidth="1"/>
    <col min="6" max="6" width="9.109375" style="440"/>
    <col min="7" max="7" width="15.88671875" style="341" bestFit="1" customWidth="1"/>
    <col min="8" max="8" width="16.21875" style="341" customWidth="1"/>
    <col min="9" max="9" width="12" style="341" customWidth="1"/>
    <col min="10" max="10" width="16.6640625" style="341" customWidth="1"/>
    <col min="11" max="11" width="6" style="341" customWidth="1"/>
    <col min="12" max="12" width="33.77734375" style="341" customWidth="1"/>
    <col min="13" max="13" width="15.88671875" style="341" customWidth="1"/>
    <col min="14" max="14" width="14.21875" style="341" bestFit="1" customWidth="1"/>
    <col min="15" max="15" width="9.109375" style="341"/>
    <col min="16" max="16" width="14.21875" style="341" bestFit="1" customWidth="1"/>
    <col min="17" max="16384" width="9.109375" style="341"/>
  </cols>
  <sheetData>
    <row r="1" spans="1:11" ht="31.2" customHeight="1" x14ac:dyDescent="0.45">
      <c r="A1" s="439" t="s">
        <v>958</v>
      </c>
      <c r="C1" s="439"/>
    </row>
    <row r="2" spans="1:11" ht="25.2" customHeight="1" x14ac:dyDescent="0.45">
      <c r="A2" s="439"/>
      <c r="B2" s="522"/>
      <c r="C2" s="523" t="s">
        <v>959</v>
      </c>
      <c r="E2" s="341"/>
      <c r="F2" s="341"/>
    </row>
    <row r="3" spans="1:11" ht="16.8" thickBot="1" x14ac:dyDescent="0.25">
      <c r="B3" s="524"/>
      <c r="E3" s="341"/>
      <c r="F3" s="341"/>
    </row>
    <row r="4" spans="1:11" ht="16.8" thickBot="1" x14ac:dyDescent="0.25">
      <c r="B4" s="525"/>
      <c r="D4" s="446" t="s">
        <v>933</v>
      </c>
      <c r="E4" s="447" t="s">
        <v>934</v>
      </c>
      <c r="F4" s="448" t="s">
        <v>931</v>
      </c>
      <c r="H4" s="449" t="s">
        <v>826</v>
      </c>
      <c r="I4" s="450"/>
      <c r="J4" s="451"/>
      <c r="K4" s="448" t="s">
        <v>931</v>
      </c>
    </row>
    <row r="5" spans="1:11" ht="16.2" x14ac:dyDescent="0.2">
      <c r="B5" s="525"/>
      <c r="D5" s="453" t="s">
        <v>0</v>
      </c>
      <c r="E5" s="454">
        <f>+詳細利益試算表１!C5</f>
        <v>17600000</v>
      </c>
      <c r="F5" s="455" t="s">
        <v>932</v>
      </c>
      <c r="H5" s="456" t="s">
        <v>798</v>
      </c>
      <c r="I5" s="457"/>
      <c r="J5" s="458">
        <f>+詳細利益試算表１!C8</f>
        <v>16700000</v>
      </c>
      <c r="K5" s="455" t="s">
        <v>932</v>
      </c>
    </row>
    <row r="6" spans="1:11" ht="16.2" x14ac:dyDescent="0.2">
      <c r="B6" s="524"/>
      <c r="D6" s="453" t="s">
        <v>2</v>
      </c>
      <c r="E6" s="454">
        <f>+詳細利益試算表１!C6</f>
        <v>600000</v>
      </c>
      <c r="F6" s="455" t="s">
        <v>932</v>
      </c>
      <c r="H6" s="460" t="s">
        <v>9</v>
      </c>
      <c r="I6" s="306"/>
      <c r="J6" s="461">
        <f>+E16</f>
        <v>2.75E-2</v>
      </c>
      <c r="K6" s="455" t="s">
        <v>932</v>
      </c>
    </row>
    <row r="7" spans="1:11" ht="16.2" x14ac:dyDescent="0.2">
      <c r="B7" s="524"/>
      <c r="D7" s="453" t="s">
        <v>755</v>
      </c>
      <c r="E7" s="454">
        <f>+詳細利益試算表１!C7</f>
        <v>1500000</v>
      </c>
      <c r="F7" s="455" t="s">
        <v>932</v>
      </c>
      <c r="H7" s="462" t="s">
        <v>823</v>
      </c>
      <c r="I7" s="463"/>
      <c r="J7" s="464">
        <f>+E17</f>
        <v>35</v>
      </c>
      <c r="K7" s="455" t="s">
        <v>932</v>
      </c>
    </row>
    <row r="8" spans="1:11" ht="16.2" x14ac:dyDescent="0.2">
      <c r="B8" s="525"/>
      <c r="D8" s="453" t="s">
        <v>11</v>
      </c>
      <c r="E8" s="454">
        <f>+詳細利益試算表１!C8</f>
        <v>16700000</v>
      </c>
      <c r="F8" s="455" t="s">
        <v>932</v>
      </c>
      <c r="H8" s="466" t="s">
        <v>824</v>
      </c>
      <c r="I8" s="467"/>
      <c r="J8" s="468">
        <f>+詳細利益試算表１!C18*12*含み資産計算!J7</f>
        <v>26024365.625479899</v>
      </c>
      <c r="K8" s="455" t="s">
        <v>932</v>
      </c>
    </row>
    <row r="9" spans="1:11" ht="16.2" x14ac:dyDescent="0.2">
      <c r="B9" s="524"/>
      <c r="D9" s="453" t="s">
        <v>854</v>
      </c>
      <c r="E9" s="454">
        <f>+詳細利益試算表１!C9</f>
        <v>1500000</v>
      </c>
      <c r="F9" s="455" t="s">
        <v>932</v>
      </c>
      <c r="H9" s="469"/>
      <c r="I9" s="470"/>
      <c r="J9" s="471"/>
      <c r="K9" s="455" t="s">
        <v>932</v>
      </c>
    </row>
    <row r="10" spans="1:11" ht="16.2" x14ac:dyDescent="0.2">
      <c r="B10" s="524"/>
      <c r="D10" s="453" t="s">
        <v>13</v>
      </c>
      <c r="E10" s="454">
        <f>+詳細利益試算表１!C10</f>
        <v>87500</v>
      </c>
      <c r="F10" s="455" t="s">
        <v>932</v>
      </c>
      <c r="H10" s="462" t="s">
        <v>820</v>
      </c>
      <c r="I10" s="463"/>
      <c r="J10" s="472">
        <f>SUM(I22:I517)</f>
        <v>0</v>
      </c>
      <c r="K10" s="455" t="s">
        <v>932</v>
      </c>
    </row>
    <row r="11" spans="1:11" ht="14.4" x14ac:dyDescent="0.2">
      <c r="D11" s="453" t="s">
        <v>14</v>
      </c>
      <c r="E11" s="454">
        <f>+詳細利益試算表１!C11</f>
        <v>6000</v>
      </c>
      <c r="F11" s="455" t="s">
        <v>932</v>
      </c>
      <c r="H11" s="462" t="s">
        <v>821</v>
      </c>
      <c r="I11" s="463"/>
      <c r="J11" s="473">
        <f>SUMIF(H22:H517,"&gt;1",G22:G517)+G33</f>
        <v>26024365.625480015</v>
      </c>
      <c r="K11" s="455" t="s">
        <v>932</v>
      </c>
    </row>
    <row r="12" spans="1:11" ht="14.4" x14ac:dyDescent="0.2">
      <c r="D12" s="453" t="s">
        <v>15</v>
      </c>
      <c r="E12" s="454">
        <f>+詳細利益試算表１!C12</f>
        <v>7190</v>
      </c>
      <c r="F12" s="455" t="s">
        <v>932</v>
      </c>
      <c r="H12" s="466" t="s">
        <v>822</v>
      </c>
      <c r="I12" s="467"/>
      <c r="J12" s="474">
        <f>+J11+J10</f>
        <v>26024365.625480015</v>
      </c>
      <c r="K12" s="455" t="s">
        <v>932</v>
      </c>
    </row>
    <row r="13" spans="1:11" ht="15" thickBot="1" x14ac:dyDescent="0.25">
      <c r="D13" s="453" t="s">
        <v>16</v>
      </c>
      <c r="E13" s="454">
        <f>+詳細利益試算表１!C13</f>
        <v>3150</v>
      </c>
      <c r="F13" s="455" t="s">
        <v>932</v>
      </c>
      <c r="H13" s="469"/>
      <c r="I13" s="470"/>
      <c r="J13" s="476"/>
      <c r="K13" s="455" t="s">
        <v>932</v>
      </c>
    </row>
    <row r="14" spans="1:11" ht="15" thickBot="1" x14ac:dyDescent="0.25">
      <c r="D14" s="453" t="s">
        <v>754</v>
      </c>
      <c r="E14" s="454">
        <f>+詳細利益試算表１!C14</f>
        <v>0</v>
      </c>
      <c r="F14" s="455" t="s">
        <v>932</v>
      </c>
      <c r="H14" s="477" t="s">
        <v>825</v>
      </c>
      <c r="I14" s="478"/>
      <c r="J14" s="479">
        <f>+J8-J12</f>
        <v>-1.1548399925231934E-7</v>
      </c>
      <c r="K14" s="480" t="s">
        <v>932</v>
      </c>
    </row>
    <row r="15" spans="1:11" x14ac:dyDescent="0.2">
      <c r="D15" s="453"/>
      <c r="E15" s="454">
        <f>+詳細利益試算表１!C15</f>
        <v>0</v>
      </c>
      <c r="F15" s="455" t="s">
        <v>932</v>
      </c>
    </row>
    <row r="16" spans="1:11" x14ac:dyDescent="0.2">
      <c r="D16" s="453" t="s">
        <v>1</v>
      </c>
      <c r="E16" s="481">
        <f>+詳細利益試算表１!C16</f>
        <v>2.75E-2</v>
      </c>
      <c r="F16" s="455" t="s">
        <v>932</v>
      </c>
    </row>
    <row r="17" spans="2:13" x14ac:dyDescent="0.2">
      <c r="D17" s="453" t="s">
        <v>12</v>
      </c>
      <c r="E17" s="482">
        <f>+詳細利益試算表１!C17</f>
        <v>35</v>
      </c>
      <c r="F17" s="455" t="s">
        <v>932</v>
      </c>
      <c r="G17" s="376"/>
    </row>
    <row r="18" spans="2:13" ht="13.8" thickBot="1" x14ac:dyDescent="0.25">
      <c r="D18" s="483" t="s">
        <v>756</v>
      </c>
      <c r="E18" s="526">
        <f>+詳細利益試算表１!C18</f>
        <v>61962.77529876167</v>
      </c>
      <c r="F18" s="485" t="s">
        <v>932</v>
      </c>
      <c r="G18" s="376"/>
    </row>
    <row r="19" spans="2:13" x14ac:dyDescent="0.2">
      <c r="B19" s="88"/>
      <c r="E19" s="341"/>
      <c r="G19" s="376"/>
    </row>
    <row r="20" spans="2:13" ht="13.8" thickBot="1" x14ac:dyDescent="0.25">
      <c r="D20" s="375"/>
      <c r="G20" s="376"/>
      <c r="K20" s="376"/>
    </row>
    <row r="21" spans="2:13" x14ac:dyDescent="0.2">
      <c r="B21" s="487" t="s">
        <v>956</v>
      </c>
      <c r="C21" s="488" t="s">
        <v>957</v>
      </c>
      <c r="D21" s="488" t="s">
        <v>6</v>
      </c>
      <c r="E21" s="489" t="s">
        <v>7</v>
      </c>
      <c r="F21" s="490" t="s">
        <v>400</v>
      </c>
      <c r="G21" s="488" t="s">
        <v>819</v>
      </c>
      <c r="H21" s="488" t="s">
        <v>8</v>
      </c>
      <c r="I21" s="488" t="s">
        <v>399</v>
      </c>
      <c r="J21" s="491" t="s">
        <v>847</v>
      </c>
      <c r="K21" s="491" t="s">
        <v>924</v>
      </c>
    </row>
    <row r="22" spans="2:13" outlineLevel="1" x14ac:dyDescent="0.2">
      <c r="B22" s="492"/>
      <c r="C22" s="493" t="s">
        <v>10</v>
      </c>
      <c r="D22" s="494">
        <f>+J5</f>
        <v>16700000</v>
      </c>
      <c r="E22" s="494">
        <f t="shared" ref="E22:E85" si="0">+D22*($J$6/12)</f>
        <v>38270.833333333336</v>
      </c>
      <c r="F22" s="494">
        <f t="shared" ref="F22:F85" si="1">+G22-E22</f>
        <v>23691.941965428334</v>
      </c>
      <c r="G22" s="494">
        <f>+E18</f>
        <v>61962.77529876167</v>
      </c>
      <c r="H22" s="495">
        <f t="shared" ref="H22:H85" si="2">+D22-F22-I22</f>
        <v>16676308.058034571</v>
      </c>
      <c r="I22" s="494"/>
      <c r="J22" s="538">
        <f>+F22</f>
        <v>23691.941965428334</v>
      </c>
      <c r="K22" s="496" t="s">
        <v>868</v>
      </c>
    </row>
    <row r="23" spans="2:13" s="498" customFormat="1" outlineLevel="1" x14ac:dyDescent="0.2">
      <c r="B23" s="492"/>
      <c r="C23" s="497" t="s">
        <v>398</v>
      </c>
      <c r="D23" s="494">
        <f t="shared" ref="D23:D86" si="3">+H22</f>
        <v>16676308.058034571</v>
      </c>
      <c r="E23" s="494">
        <f t="shared" si="0"/>
        <v>38216.53929966256</v>
      </c>
      <c r="F23" s="494">
        <f t="shared" si="1"/>
        <v>23746.23599909911</v>
      </c>
      <c r="G23" s="494">
        <f t="shared" ref="G23:G86" si="4">+G22</f>
        <v>61962.77529876167</v>
      </c>
      <c r="H23" s="495">
        <f t="shared" si="2"/>
        <v>16652561.822035471</v>
      </c>
      <c r="I23" s="494"/>
      <c r="J23" s="538">
        <f>+J22+F23</f>
        <v>47438.177964527444</v>
      </c>
      <c r="K23" s="496" t="s">
        <v>868</v>
      </c>
    </row>
    <row r="24" spans="2:13" s="498" customFormat="1" outlineLevel="1" x14ac:dyDescent="0.2">
      <c r="B24" s="492"/>
      <c r="C24" s="497" t="s">
        <v>397</v>
      </c>
      <c r="D24" s="494">
        <f t="shared" si="3"/>
        <v>16652561.822035471</v>
      </c>
      <c r="E24" s="494">
        <f t="shared" si="0"/>
        <v>38162.120842164622</v>
      </c>
      <c r="F24" s="494">
        <f t="shared" si="1"/>
        <v>23800.654456597047</v>
      </c>
      <c r="G24" s="494">
        <f t="shared" si="4"/>
        <v>61962.77529876167</v>
      </c>
      <c r="H24" s="495">
        <f t="shared" si="2"/>
        <v>16628761.167578874</v>
      </c>
      <c r="I24" s="494"/>
      <c r="J24" s="538">
        <f t="shared" ref="J24:J87" si="5">+J23+F24</f>
        <v>71238.832421124491</v>
      </c>
      <c r="K24" s="496" t="s">
        <v>868</v>
      </c>
    </row>
    <row r="25" spans="2:13" s="498" customFormat="1" outlineLevel="1" x14ac:dyDescent="0.2">
      <c r="B25" s="492"/>
      <c r="C25" s="497" t="s">
        <v>396</v>
      </c>
      <c r="D25" s="494">
        <f t="shared" si="3"/>
        <v>16628761.167578874</v>
      </c>
      <c r="E25" s="494">
        <f t="shared" si="0"/>
        <v>38107.577675701585</v>
      </c>
      <c r="F25" s="494">
        <f t="shared" si="1"/>
        <v>23855.197623060085</v>
      </c>
      <c r="G25" s="494">
        <f t="shared" si="4"/>
        <v>61962.77529876167</v>
      </c>
      <c r="H25" s="495">
        <f t="shared" si="2"/>
        <v>16604905.969955813</v>
      </c>
      <c r="I25" s="494"/>
      <c r="J25" s="538">
        <f t="shared" si="5"/>
        <v>95094.030044184576</v>
      </c>
      <c r="K25" s="496" t="s">
        <v>868</v>
      </c>
    </row>
    <row r="26" spans="2:13" s="498" customFormat="1" outlineLevel="1" x14ac:dyDescent="0.2">
      <c r="B26" s="492"/>
      <c r="C26" s="497" t="s">
        <v>395</v>
      </c>
      <c r="D26" s="494">
        <f t="shared" si="3"/>
        <v>16604905.969955813</v>
      </c>
      <c r="E26" s="494">
        <f t="shared" si="0"/>
        <v>38052.909514482075</v>
      </c>
      <c r="F26" s="494">
        <f t="shared" si="1"/>
        <v>23909.865784279595</v>
      </c>
      <c r="G26" s="494">
        <f t="shared" si="4"/>
        <v>61962.77529876167</v>
      </c>
      <c r="H26" s="495">
        <f t="shared" si="2"/>
        <v>16580996.104171533</v>
      </c>
      <c r="I26" s="494"/>
      <c r="J26" s="538">
        <f t="shared" si="5"/>
        <v>119003.89582846417</v>
      </c>
      <c r="K26" s="496" t="s">
        <v>868</v>
      </c>
    </row>
    <row r="27" spans="2:13" s="498" customFormat="1" outlineLevel="1" x14ac:dyDescent="0.2">
      <c r="B27" s="492"/>
      <c r="C27" s="497" t="s">
        <v>394</v>
      </c>
      <c r="D27" s="494">
        <f t="shared" si="3"/>
        <v>16580996.104171533</v>
      </c>
      <c r="E27" s="494">
        <f t="shared" si="0"/>
        <v>37998.116072059762</v>
      </c>
      <c r="F27" s="494">
        <f t="shared" si="1"/>
        <v>23964.659226701908</v>
      </c>
      <c r="G27" s="494">
        <f t="shared" si="4"/>
        <v>61962.77529876167</v>
      </c>
      <c r="H27" s="495">
        <f t="shared" si="2"/>
        <v>16557031.444944831</v>
      </c>
      <c r="I27" s="494"/>
      <c r="J27" s="538">
        <f t="shared" si="5"/>
        <v>142968.55505516607</v>
      </c>
      <c r="K27" s="496" t="s">
        <v>868</v>
      </c>
    </row>
    <row r="28" spans="2:13" s="498" customFormat="1" outlineLevel="1" x14ac:dyDescent="0.2">
      <c r="B28" s="492"/>
      <c r="C28" s="497" t="s">
        <v>393</v>
      </c>
      <c r="D28" s="494">
        <f t="shared" si="3"/>
        <v>16557031.444944831</v>
      </c>
      <c r="E28" s="494">
        <f t="shared" si="0"/>
        <v>37943.197061331906</v>
      </c>
      <c r="F28" s="494">
        <f t="shared" si="1"/>
        <v>24019.578237429763</v>
      </c>
      <c r="G28" s="494">
        <f t="shared" si="4"/>
        <v>61962.77529876167</v>
      </c>
      <c r="H28" s="495">
        <f t="shared" si="2"/>
        <v>16533011.866707401</v>
      </c>
      <c r="I28" s="494"/>
      <c r="J28" s="538">
        <f t="shared" si="5"/>
        <v>166988.13329259583</v>
      </c>
      <c r="K28" s="496" t="s">
        <v>868</v>
      </c>
    </row>
    <row r="29" spans="2:13" s="498" customFormat="1" outlineLevel="1" x14ac:dyDescent="0.2">
      <c r="B29" s="492"/>
      <c r="C29" s="497" t="s">
        <v>392</v>
      </c>
      <c r="D29" s="494">
        <f t="shared" si="3"/>
        <v>16533011.866707401</v>
      </c>
      <c r="E29" s="494">
        <f t="shared" si="0"/>
        <v>37888.152194537797</v>
      </c>
      <c r="F29" s="494">
        <f t="shared" si="1"/>
        <v>24074.623104223872</v>
      </c>
      <c r="G29" s="494">
        <f t="shared" si="4"/>
        <v>61962.77529876167</v>
      </c>
      <c r="H29" s="495">
        <f t="shared" si="2"/>
        <v>16508937.243603177</v>
      </c>
      <c r="I29" s="494"/>
      <c r="J29" s="538">
        <f t="shared" si="5"/>
        <v>191062.75639681969</v>
      </c>
      <c r="K29" s="496" t="s">
        <v>868</v>
      </c>
    </row>
    <row r="30" spans="2:13" s="498" customFormat="1" outlineLevel="1" x14ac:dyDescent="0.2">
      <c r="B30" s="492"/>
      <c r="C30" s="497" t="s">
        <v>391</v>
      </c>
      <c r="D30" s="494">
        <f t="shared" si="3"/>
        <v>16508937.243603177</v>
      </c>
      <c r="E30" s="494">
        <f t="shared" si="0"/>
        <v>37832.981183257281</v>
      </c>
      <c r="F30" s="494">
        <f t="shared" si="1"/>
        <v>24129.794115504388</v>
      </c>
      <c r="G30" s="494">
        <f t="shared" si="4"/>
        <v>61962.77529876167</v>
      </c>
      <c r="H30" s="495">
        <f t="shared" si="2"/>
        <v>16484807.449487673</v>
      </c>
      <c r="I30" s="494"/>
      <c r="J30" s="538">
        <f t="shared" si="5"/>
        <v>215192.55051232409</v>
      </c>
      <c r="K30" s="496" t="s">
        <v>868</v>
      </c>
      <c r="M30" s="499"/>
    </row>
    <row r="31" spans="2:13" s="498" customFormat="1" outlineLevel="1" x14ac:dyDescent="0.2">
      <c r="B31" s="492"/>
      <c r="C31" s="497" t="s">
        <v>390</v>
      </c>
      <c r="D31" s="494">
        <f t="shared" si="3"/>
        <v>16484807.449487673</v>
      </c>
      <c r="E31" s="494">
        <f t="shared" si="0"/>
        <v>37777.683738409251</v>
      </c>
      <c r="F31" s="494">
        <f t="shared" si="1"/>
        <v>24185.091560352419</v>
      </c>
      <c r="G31" s="494">
        <f t="shared" si="4"/>
        <v>61962.77529876167</v>
      </c>
      <c r="H31" s="495">
        <f t="shared" si="2"/>
        <v>16460622.357927321</v>
      </c>
      <c r="I31" s="494"/>
      <c r="J31" s="538">
        <f t="shared" si="5"/>
        <v>239377.64207267651</v>
      </c>
      <c r="K31" s="496" t="s">
        <v>868</v>
      </c>
      <c r="L31" s="470"/>
      <c r="M31" s="500"/>
    </row>
    <row r="32" spans="2:13" s="498" customFormat="1" outlineLevel="1" x14ac:dyDescent="0.2">
      <c r="B32" s="492"/>
      <c r="C32" s="497" t="s">
        <v>389</v>
      </c>
      <c r="D32" s="494">
        <f t="shared" si="3"/>
        <v>16460622.357927321</v>
      </c>
      <c r="E32" s="494">
        <f t="shared" si="0"/>
        <v>37722.259570250113</v>
      </c>
      <c r="F32" s="494">
        <f t="shared" si="1"/>
        <v>24240.515728511557</v>
      </c>
      <c r="G32" s="494">
        <f t="shared" si="4"/>
        <v>61962.77529876167</v>
      </c>
      <c r="H32" s="495">
        <f t="shared" si="2"/>
        <v>16436381.84219881</v>
      </c>
      <c r="I32" s="494"/>
      <c r="J32" s="538">
        <f t="shared" si="5"/>
        <v>263618.15780118806</v>
      </c>
      <c r="K32" s="496" t="s">
        <v>868</v>
      </c>
      <c r="L32" s="470"/>
    </row>
    <row r="33" spans="2:13" s="498" customFormat="1" x14ac:dyDescent="0.2">
      <c r="B33" s="492" t="s">
        <v>388</v>
      </c>
      <c r="C33" s="497" t="s">
        <v>387</v>
      </c>
      <c r="D33" s="494">
        <f t="shared" si="3"/>
        <v>16436381.84219881</v>
      </c>
      <c r="E33" s="494">
        <f t="shared" si="0"/>
        <v>37666.708388372273</v>
      </c>
      <c r="F33" s="494">
        <f t="shared" si="1"/>
        <v>24296.066910389396</v>
      </c>
      <c r="G33" s="494">
        <f>+詳細利益試算表１!C18</f>
        <v>61962.77529876167</v>
      </c>
      <c r="H33" s="495">
        <f t="shared" si="2"/>
        <v>16412085.77528842</v>
      </c>
      <c r="I33" s="501"/>
      <c r="J33" s="538">
        <f t="shared" si="5"/>
        <v>287914.22471157747</v>
      </c>
      <c r="K33" s="496" t="s">
        <v>868</v>
      </c>
      <c r="M33" s="500"/>
    </row>
    <row r="34" spans="2:13" s="498" customFormat="1" hidden="1" outlineLevel="1" x14ac:dyDescent="0.2">
      <c r="B34" s="492"/>
      <c r="C34" s="497" t="s">
        <v>386</v>
      </c>
      <c r="D34" s="494">
        <f t="shared" si="3"/>
        <v>16412085.77528842</v>
      </c>
      <c r="E34" s="494">
        <f t="shared" si="0"/>
        <v>37611.029901702626</v>
      </c>
      <c r="F34" s="494">
        <f t="shared" si="1"/>
        <v>24351.745397059043</v>
      </c>
      <c r="G34" s="494">
        <f t="shared" si="4"/>
        <v>61962.77529876167</v>
      </c>
      <c r="H34" s="495">
        <f t="shared" si="2"/>
        <v>16387734.029891361</v>
      </c>
      <c r="I34" s="501"/>
      <c r="J34" s="538">
        <f t="shared" si="5"/>
        <v>312265.97010863654</v>
      </c>
      <c r="K34" s="496" t="s">
        <v>868</v>
      </c>
      <c r="L34" s="470"/>
      <c r="M34" s="500"/>
    </row>
    <row r="35" spans="2:13" hidden="1" outlineLevel="1" x14ac:dyDescent="0.2">
      <c r="B35" s="492"/>
      <c r="C35" s="497" t="s">
        <v>385</v>
      </c>
      <c r="D35" s="494">
        <f t="shared" si="3"/>
        <v>16387734.029891361</v>
      </c>
      <c r="E35" s="494">
        <f t="shared" si="0"/>
        <v>37555.223818501036</v>
      </c>
      <c r="F35" s="494">
        <f t="shared" si="1"/>
        <v>24407.551480260634</v>
      </c>
      <c r="G35" s="494">
        <f t="shared" si="4"/>
        <v>61962.77529876167</v>
      </c>
      <c r="H35" s="495">
        <f t="shared" si="2"/>
        <v>16363326.478411101</v>
      </c>
      <c r="I35" s="501"/>
      <c r="J35" s="538">
        <f t="shared" si="5"/>
        <v>336673.52158889716</v>
      </c>
      <c r="K35" s="496" t="s">
        <v>868</v>
      </c>
      <c r="L35" s="470"/>
      <c r="M35" s="500"/>
    </row>
    <row r="36" spans="2:13" hidden="1" outlineLevel="1" x14ac:dyDescent="0.2">
      <c r="B36" s="492"/>
      <c r="C36" s="497" t="s">
        <v>384</v>
      </c>
      <c r="D36" s="494">
        <f t="shared" si="3"/>
        <v>16363326.478411101</v>
      </c>
      <c r="E36" s="494">
        <f t="shared" si="0"/>
        <v>37499.28984635877</v>
      </c>
      <c r="F36" s="494">
        <f t="shared" si="1"/>
        <v>24463.4854524029</v>
      </c>
      <c r="G36" s="494">
        <f t="shared" si="4"/>
        <v>61962.77529876167</v>
      </c>
      <c r="H36" s="495">
        <f t="shared" si="2"/>
        <v>16338862.992958698</v>
      </c>
      <c r="I36" s="501"/>
      <c r="J36" s="538">
        <f t="shared" si="5"/>
        <v>361137.00704130006</v>
      </c>
      <c r="K36" s="496" t="s">
        <v>868</v>
      </c>
      <c r="L36" s="470"/>
      <c r="M36" s="500"/>
    </row>
    <row r="37" spans="2:13" hidden="1" outlineLevel="1" x14ac:dyDescent="0.2">
      <c r="B37" s="492"/>
      <c r="C37" s="497" t="s">
        <v>383</v>
      </c>
      <c r="D37" s="494">
        <f t="shared" si="3"/>
        <v>16338862.992958698</v>
      </c>
      <c r="E37" s="494">
        <f t="shared" si="0"/>
        <v>37443.227692197019</v>
      </c>
      <c r="F37" s="494">
        <f t="shared" si="1"/>
        <v>24519.547606564651</v>
      </c>
      <c r="G37" s="494">
        <f t="shared" si="4"/>
        <v>61962.77529876167</v>
      </c>
      <c r="H37" s="495">
        <f t="shared" si="2"/>
        <v>16314343.445352133</v>
      </c>
      <c r="I37" s="501"/>
      <c r="J37" s="538">
        <f t="shared" si="5"/>
        <v>385656.55464786472</v>
      </c>
      <c r="K37" s="496" t="s">
        <v>868</v>
      </c>
      <c r="L37" s="470"/>
      <c r="M37" s="500"/>
    </row>
    <row r="38" spans="2:13" hidden="1" outlineLevel="1" x14ac:dyDescent="0.2">
      <c r="B38" s="492"/>
      <c r="C38" s="497" t="s">
        <v>382</v>
      </c>
      <c r="D38" s="494">
        <f t="shared" si="3"/>
        <v>16314343.445352133</v>
      </c>
      <c r="E38" s="494">
        <f t="shared" si="0"/>
        <v>37387.037062265306</v>
      </c>
      <c r="F38" s="494">
        <f t="shared" si="1"/>
        <v>24575.738236496363</v>
      </c>
      <c r="G38" s="494">
        <f t="shared" si="4"/>
        <v>61962.77529876167</v>
      </c>
      <c r="H38" s="495">
        <f t="shared" si="2"/>
        <v>16289767.707115637</v>
      </c>
      <c r="I38" s="501"/>
      <c r="J38" s="538">
        <f t="shared" si="5"/>
        <v>410232.29288436106</v>
      </c>
      <c r="K38" s="496" t="s">
        <v>868</v>
      </c>
      <c r="L38" s="470"/>
      <c r="M38" s="500"/>
    </row>
    <row r="39" spans="2:13" hidden="1" outlineLevel="1" x14ac:dyDescent="0.2">
      <c r="B39" s="492"/>
      <c r="C39" s="497" t="s">
        <v>381</v>
      </c>
      <c r="D39" s="494">
        <f t="shared" si="3"/>
        <v>16289767.707115637</v>
      </c>
      <c r="E39" s="494">
        <f t="shared" si="0"/>
        <v>37330.717662139999</v>
      </c>
      <c r="F39" s="494">
        <f t="shared" si="1"/>
        <v>24632.05763662167</v>
      </c>
      <c r="G39" s="494">
        <f t="shared" si="4"/>
        <v>61962.77529876167</v>
      </c>
      <c r="H39" s="495">
        <f t="shared" si="2"/>
        <v>16265135.649479015</v>
      </c>
      <c r="I39" s="501"/>
      <c r="J39" s="538">
        <f t="shared" si="5"/>
        <v>434864.35052098276</v>
      </c>
      <c r="K39" s="496" t="s">
        <v>868</v>
      </c>
      <c r="L39" s="470"/>
      <c r="M39" s="500"/>
    </row>
    <row r="40" spans="2:13" hidden="1" outlineLevel="1" x14ac:dyDescent="0.2">
      <c r="B40" s="492"/>
      <c r="C40" s="497" t="s">
        <v>380</v>
      </c>
      <c r="D40" s="494">
        <f t="shared" si="3"/>
        <v>16265135.649479015</v>
      </c>
      <c r="E40" s="494">
        <f t="shared" si="0"/>
        <v>37274.269196722744</v>
      </c>
      <c r="F40" s="494">
        <f t="shared" si="1"/>
        <v>24688.506102038926</v>
      </c>
      <c r="G40" s="494">
        <f t="shared" si="4"/>
        <v>61962.77529876167</v>
      </c>
      <c r="H40" s="495">
        <f t="shared" si="2"/>
        <v>16240447.143376976</v>
      </c>
      <c r="I40" s="501"/>
      <c r="J40" s="538">
        <f t="shared" si="5"/>
        <v>459552.85662302165</v>
      </c>
      <c r="K40" s="496" t="s">
        <v>868</v>
      </c>
      <c r="L40" s="470"/>
      <c r="M40" s="500"/>
    </row>
    <row r="41" spans="2:13" hidden="1" outlineLevel="1" x14ac:dyDescent="0.2">
      <c r="B41" s="492"/>
      <c r="C41" s="497" t="s">
        <v>379</v>
      </c>
      <c r="D41" s="494">
        <f t="shared" si="3"/>
        <v>16240447.143376976</v>
      </c>
      <c r="E41" s="494">
        <f t="shared" si="0"/>
        <v>37217.691370238907</v>
      </c>
      <c r="F41" s="494">
        <f t="shared" si="1"/>
        <v>24745.083928522763</v>
      </c>
      <c r="G41" s="494">
        <f t="shared" si="4"/>
        <v>61962.77529876167</v>
      </c>
      <c r="H41" s="495">
        <f t="shared" si="2"/>
        <v>16215702.059448453</v>
      </c>
      <c r="I41" s="501"/>
      <c r="J41" s="538">
        <f t="shared" si="5"/>
        <v>484297.94055154442</v>
      </c>
      <c r="K41" s="496" t="s">
        <v>868</v>
      </c>
      <c r="L41" s="470"/>
      <c r="M41" s="500"/>
    </row>
    <row r="42" spans="2:13" hidden="1" outlineLevel="1" x14ac:dyDescent="0.2">
      <c r="B42" s="492"/>
      <c r="C42" s="497" t="s">
        <v>378</v>
      </c>
      <c r="D42" s="494">
        <f t="shared" si="3"/>
        <v>16215702.059448453</v>
      </c>
      <c r="E42" s="494">
        <f t="shared" si="0"/>
        <v>37160.983886236041</v>
      </c>
      <c r="F42" s="494">
        <f t="shared" si="1"/>
        <v>24801.791412525628</v>
      </c>
      <c r="G42" s="494">
        <f t="shared" si="4"/>
        <v>61962.77529876167</v>
      </c>
      <c r="H42" s="495">
        <f t="shared" si="2"/>
        <v>16190900.268035928</v>
      </c>
      <c r="I42" s="501"/>
      <c r="J42" s="538">
        <f t="shared" si="5"/>
        <v>509099.73196407006</v>
      </c>
      <c r="K42" s="496" t="s">
        <v>868</v>
      </c>
      <c r="L42" s="234"/>
    </row>
    <row r="43" spans="2:13" hidden="1" outlineLevel="1" x14ac:dyDescent="0.2">
      <c r="B43" s="492"/>
      <c r="C43" s="497" t="s">
        <v>377</v>
      </c>
      <c r="D43" s="494">
        <f t="shared" si="3"/>
        <v>16190900.268035928</v>
      </c>
      <c r="E43" s="494">
        <f t="shared" si="0"/>
        <v>37104.146447582338</v>
      </c>
      <c r="F43" s="494">
        <f t="shared" si="1"/>
        <v>24858.628851179332</v>
      </c>
      <c r="G43" s="494">
        <f t="shared" si="4"/>
        <v>61962.77529876167</v>
      </c>
      <c r="H43" s="495">
        <f t="shared" si="2"/>
        <v>16166041.639184749</v>
      </c>
      <c r="I43" s="501"/>
      <c r="J43" s="538">
        <f t="shared" si="5"/>
        <v>533958.36081524938</v>
      </c>
      <c r="K43" s="496" t="s">
        <v>868</v>
      </c>
      <c r="L43" s="234"/>
    </row>
    <row r="44" spans="2:13" hidden="1" outlineLevel="1" x14ac:dyDescent="0.2">
      <c r="B44" s="492"/>
      <c r="C44" s="497" t="s">
        <v>376</v>
      </c>
      <c r="D44" s="494">
        <f t="shared" si="3"/>
        <v>16166041.639184749</v>
      </c>
      <c r="E44" s="494">
        <f t="shared" si="0"/>
        <v>37047.178756465051</v>
      </c>
      <c r="F44" s="494">
        <f t="shared" si="1"/>
        <v>24915.596542296618</v>
      </c>
      <c r="G44" s="494">
        <f t="shared" si="4"/>
        <v>61962.77529876167</v>
      </c>
      <c r="H44" s="495">
        <f t="shared" si="2"/>
        <v>16141126.042642452</v>
      </c>
      <c r="I44" s="501"/>
      <c r="J44" s="538">
        <f t="shared" si="5"/>
        <v>558873.95735754597</v>
      </c>
      <c r="K44" s="496" t="s">
        <v>868</v>
      </c>
      <c r="L44" s="234"/>
    </row>
    <row r="45" spans="2:13" collapsed="1" x14ac:dyDescent="0.2">
      <c r="B45" s="492" t="s">
        <v>375</v>
      </c>
      <c r="C45" s="497" t="s">
        <v>374</v>
      </c>
      <c r="D45" s="494">
        <f t="shared" si="3"/>
        <v>16141126.042642452</v>
      </c>
      <c r="E45" s="494">
        <f t="shared" si="0"/>
        <v>36990.080514388952</v>
      </c>
      <c r="F45" s="494">
        <f t="shared" si="1"/>
        <v>24972.694784372718</v>
      </c>
      <c r="G45" s="494">
        <f t="shared" si="4"/>
        <v>61962.77529876167</v>
      </c>
      <c r="H45" s="495">
        <f t="shared" si="2"/>
        <v>16116153.347858079</v>
      </c>
      <c r="I45" s="501"/>
      <c r="J45" s="538">
        <f t="shared" si="5"/>
        <v>583846.65214191866</v>
      </c>
      <c r="K45" s="496" t="s">
        <v>868</v>
      </c>
    </row>
    <row r="46" spans="2:13" hidden="1" outlineLevel="1" x14ac:dyDescent="0.2">
      <c r="B46" s="492"/>
      <c r="C46" s="497" t="s">
        <v>373</v>
      </c>
      <c r="D46" s="494">
        <f t="shared" si="3"/>
        <v>16116153.347858079</v>
      </c>
      <c r="E46" s="494">
        <f t="shared" si="0"/>
        <v>36932.851422174761</v>
      </c>
      <c r="F46" s="494">
        <f t="shared" si="1"/>
        <v>25029.923876586909</v>
      </c>
      <c r="G46" s="494">
        <f t="shared" si="4"/>
        <v>61962.77529876167</v>
      </c>
      <c r="H46" s="495">
        <f t="shared" si="2"/>
        <v>16091123.423981491</v>
      </c>
      <c r="I46" s="501"/>
      <c r="J46" s="538">
        <f t="shared" si="5"/>
        <v>608876.57601850561</v>
      </c>
      <c r="K46" s="496" t="s">
        <v>868</v>
      </c>
      <c r="L46" s="234"/>
    </row>
    <row r="47" spans="2:13" hidden="1" outlineLevel="1" x14ac:dyDescent="0.2">
      <c r="B47" s="492"/>
      <c r="C47" s="497" t="s">
        <v>372</v>
      </c>
      <c r="D47" s="494">
        <f t="shared" si="3"/>
        <v>16091123.423981491</v>
      </c>
      <c r="E47" s="494">
        <f t="shared" si="0"/>
        <v>36875.491179957586</v>
      </c>
      <c r="F47" s="494">
        <f t="shared" si="1"/>
        <v>25087.284118804084</v>
      </c>
      <c r="G47" s="494">
        <f t="shared" si="4"/>
        <v>61962.77529876167</v>
      </c>
      <c r="H47" s="495">
        <f t="shared" si="2"/>
        <v>16066036.139862688</v>
      </c>
      <c r="I47" s="501"/>
      <c r="J47" s="538">
        <f t="shared" si="5"/>
        <v>633963.86013730965</v>
      </c>
      <c r="K47" s="496" t="s">
        <v>868</v>
      </c>
      <c r="L47" s="234"/>
    </row>
    <row r="48" spans="2:13" hidden="1" outlineLevel="1" x14ac:dyDescent="0.2">
      <c r="B48" s="492"/>
      <c r="C48" s="497" t="s">
        <v>371</v>
      </c>
      <c r="D48" s="494">
        <f t="shared" si="3"/>
        <v>16066036.139862688</v>
      </c>
      <c r="E48" s="494">
        <f t="shared" si="0"/>
        <v>36817.999487185327</v>
      </c>
      <c r="F48" s="494">
        <f t="shared" si="1"/>
        <v>25144.775811576343</v>
      </c>
      <c r="G48" s="494">
        <f t="shared" si="4"/>
        <v>61962.77529876167</v>
      </c>
      <c r="H48" s="495">
        <f t="shared" si="2"/>
        <v>16040891.364051111</v>
      </c>
      <c r="I48" s="501"/>
      <c r="J48" s="538">
        <f t="shared" si="5"/>
        <v>659108.63594888593</v>
      </c>
      <c r="K48" s="496" t="s">
        <v>868</v>
      </c>
      <c r="L48" s="234"/>
    </row>
    <row r="49" spans="2:12" hidden="1" outlineLevel="1" x14ac:dyDescent="0.2">
      <c r="B49" s="492"/>
      <c r="C49" s="497" t="s">
        <v>370</v>
      </c>
      <c r="D49" s="494">
        <f t="shared" si="3"/>
        <v>16040891.364051111</v>
      </c>
      <c r="E49" s="494">
        <f t="shared" si="0"/>
        <v>36760.376042617128</v>
      </c>
      <c r="F49" s="494">
        <f t="shared" si="1"/>
        <v>25202.399256144541</v>
      </c>
      <c r="G49" s="494">
        <f t="shared" si="4"/>
        <v>61962.77529876167</v>
      </c>
      <c r="H49" s="495">
        <f t="shared" si="2"/>
        <v>16015688.964794967</v>
      </c>
      <c r="I49" s="501"/>
      <c r="J49" s="538">
        <f t="shared" si="5"/>
        <v>684311.03520503046</v>
      </c>
      <c r="K49" s="496" t="s">
        <v>868</v>
      </c>
      <c r="L49" s="234"/>
    </row>
    <row r="50" spans="2:12" hidden="1" outlineLevel="1" x14ac:dyDescent="0.2">
      <c r="B50" s="492"/>
      <c r="C50" s="497" t="s">
        <v>369</v>
      </c>
      <c r="D50" s="494">
        <f t="shared" si="3"/>
        <v>16015688.964794967</v>
      </c>
      <c r="E50" s="494">
        <f t="shared" si="0"/>
        <v>36702.620544321799</v>
      </c>
      <c r="F50" s="494">
        <f t="shared" si="1"/>
        <v>25260.154754439871</v>
      </c>
      <c r="G50" s="494">
        <f t="shared" si="4"/>
        <v>61962.77529876167</v>
      </c>
      <c r="H50" s="495">
        <f t="shared" si="2"/>
        <v>15990428.810040528</v>
      </c>
      <c r="I50" s="501"/>
      <c r="J50" s="538">
        <f t="shared" si="5"/>
        <v>709571.1899594703</v>
      </c>
      <c r="K50" s="496" t="s">
        <v>868</v>
      </c>
      <c r="L50" s="234"/>
    </row>
    <row r="51" spans="2:12" hidden="1" outlineLevel="1" x14ac:dyDescent="0.2">
      <c r="B51" s="492"/>
      <c r="C51" s="497" t="s">
        <v>368</v>
      </c>
      <c r="D51" s="494">
        <f t="shared" si="3"/>
        <v>15990428.810040528</v>
      </c>
      <c r="E51" s="494">
        <f t="shared" si="0"/>
        <v>36644.73268967621</v>
      </c>
      <c r="F51" s="494">
        <f t="shared" si="1"/>
        <v>25318.04260908546</v>
      </c>
      <c r="G51" s="494">
        <f t="shared" si="4"/>
        <v>61962.77529876167</v>
      </c>
      <c r="H51" s="495">
        <f t="shared" si="2"/>
        <v>15965110.767431442</v>
      </c>
      <c r="I51" s="501"/>
      <c r="J51" s="538">
        <f t="shared" si="5"/>
        <v>734889.23256855574</v>
      </c>
      <c r="K51" s="496" t="s">
        <v>868</v>
      </c>
      <c r="L51" s="234"/>
    </row>
    <row r="52" spans="2:12" hidden="1" outlineLevel="1" x14ac:dyDescent="0.2">
      <c r="B52" s="492"/>
      <c r="C52" s="497" t="s">
        <v>367</v>
      </c>
      <c r="D52" s="494">
        <f t="shared" si="3"/>
        <v>15965110.767431442</v>
      </c>
      <c r="E52" s="494">
        <f t="shared" si="0"/>
        <v>36586.712175363718</v>
      </c>
      <c r="F52" s="494">
        <f t="shared" si="1"/>
        <v>25376.063123397951</v>
      </c>
      <c r="G52" s="494">
        <f t="shared" si="4"/>
        <v>61962.77529876167</v>
      </c>
      <c r="H52" s="495">
        <f t="shared" si="2"/>
        <v>15939734.704308044</v>
      </c>
      <c r="I52" s="501"/>
      <c r="J52" s="538">
        <f t="shared" si="5"/>
        <v>760265.29569195374</v>
      </c>
      <c r="K52" s="496" t="s">
        <v>868</v>
      </c>
      <c r="L52" s="234"/>
    </row>
    <row r="53" spans="2:12" hidden="1" outlineLevel="1" x14ac:dyDescent="0.2">
      <c r="B53" s="492"/>
      <c r="C53" s="497" t="s">
        <v>366</v>
      </c>
      <c r="D53" s="494">
        <f t="shared" si="3"/>
        <v>15939734.704308044</v>
      </c>
      <c r="E53" s="494">
        <f t="shared" si="0"/>
        <v>36528.558697372602</v>
      </c>
      <c r="F53" s="494">
        <f t="shared" si="1"/>
        <v>25434.216601389067</v>
      </c>
      <c r="G53" s="494">
        <f t="shared" si="4"/>
        <v>61962.77529876167</v>
      </c>
      <c r="H53" s="495">
        <f t="shared" si="2"/>
        <v>15914300.487706656</v>
      </c>
      <c r="I53" s="501"/>
      <c r="J53" s="538">
        <f t="shared" si="5"/>
        <v>785699.51229334285</v>
      </c>
      <c r="K53" s="496" t="s">
        <v>868</v>
      </c>
      <c r="L53" s="234"/>
    </row>
    <row r="54" spans="2:12" hidden="1" outlineLevel="1" x14ac:dyDescent="0.2">
      <c r="B54" s="492"/>
      <c r="C54" s="497" t="s">
        <v>365</v>
      </c>
      <c r="D54" s="494">
        <f t="shared" si="3"/>
        <v>15914300.487706656</v>
      </c>
      <c r="E54" s="494">
        <f t="shared" si="0"/>
        <v>36470.271950994422</v>
      </c>
      <c r="F54" s="494">
        <f t="shared" si="1"/>
        <v>25492.503347767248</v>
      </c>
      <c r="G54" s="494">
        <f t="shared" si="4"/>
        <v>61962.77529876167</v>
      </c>
      <c r="H54" s="495">
        <f t="shared" si="2"/>
        <v>15888807.984358888</v>
      </c>
      <c r="I54" s="501"/>
      <c r="J54" s="538">
        <f t="shared" si="5"/>
        <v>811192.01564111013</v>
      </c>
      <c r="K54" s="496" t="s">
        <v>868</v>
      </c>
      <c r="L54" s="234"/>
    </row>
    <row r="55" spans="2:12" hidden="1" outlineLevel="1" x14ac:dyDescent="0.2">
      <c r="B55" s="492"/>
      <c r="C55" s="497" t="s">
        <v>364</v>
      </c>
      <c r="D55" s="494">
        <f t="shared" si="3"/>
        <v>15888807.984358888</v>
      </c>
      <c r="E55" s="494">
        <f t="shared" si="0"/>
        <v>36411.85163082245</v>
      </c>
      <c r="F55" s="494">
        <f t="shared" si="1"/>
        <v>25550.92366793922</v>
      </c>
      <c r="G55" s="494">
        <f t="shared" si="4"/>
        <v>61962.77529876167</v>
      </c>
      <c r="H55" s="495">
        <f t="shared" si="2"/>
        <v>15863257.060690949</v>
      </c>
      <c r="I55" s="501"/>
      <c r="J55" s="538">
        <f t="shared" si="5"/>
        <v>836742.9393090494</v>
      </c>
      <c r="K55" s="496" t="s">
        <v>868</v>
      </c>
      <c r="L55" s="234"/>
    </row>
    <row r="56" spans="2:12" hidden="1" outlineLevel="1" x14ac:dyDescent="0.2">
      <c r="B56" s="492"/>
      <c r="C56" s="497" t="s">
        <v>363</v>
      </c>
      <c r="D56" s="494">
        <f t="shared" si="3"/>
        <v>15863257.060690949</v>
      </c>
      <c r="E56" s="494">
        <f t="shared" si="0"/>
        <v>36353.297430750092</v>
      </c>
      <c r="F56" s="494">
        <f t="shared" si="1"/>
        <v>25609.477868011578</v>
      </c>
      <c r="G56" s="494">
        <f t="shared" si="4"/>
        <v>61962.77529876167</v>
      </c>
      <c r="H56" s="495">
        <f t="shared" si="2"/>
        <v>15837647.582822938</v>
      </c>
      <c r="I56" s="501"/>
      <c r="J56" s="538">
        <f t="shared" si="5"/>
        <v>862352.41717706097</v>
      </c>
      <c r="K56" s="496" t="s">
        <v>868</v>
      </c>
      <c r="L56" s="234"/>
    </row>
    <row r="57" spans="2:12" collapsed="1" x14ac:dyDescent="0.2">
      <c r="B57" s="492" t="s">
        <v>362</v>
      </c>
      <c r="C57" s="497" t="s">
        <v>361</v>
      </c>
      <c r="D57" s="494">
        <f t="shared" si="3"/>
        <v>15837647.582822938</v>
      </c>
      <c r="E57" s="494">
        <f t="shared" si="0"/>
        <v>36294.609043969234</v>
      </c>
      <c r="F57" s="494">
        <f t="shared" si="1"/>
        <v>25668.166254792435</v>
      </c>
      <c r="G57" s="494">
        <f t="shared" si="4"/>
        <v>61962.77529876167</v>
      </c>
      <c r="H57" s="495">
        <f t="shared" si="2"/>
        <v>15811979.416568145</v>
      </c>
      <c r="I57" s="501"/>
      <c r="J57" s="538">
        <f t="shared" si="5"/>
        <v>888020.58343185345</v>
      </c>
      <c r="K57" s="496" t="s">
        <v>868</v>
      </c>
    </row>
    <row r="58" spans="2:12" hidden="1" outlineLevel="1" x14ac:dyDescent="0.2">
      <c r="B58" s="492"/>
      <c r="C58" s="497" t="s">
        <v>360</v>
      </c>
      <c r="D58" s="494">
        <f t="shared" si="3"/>
        <v>15811979.416568145</v>
      </c>
      <c r="E58" s="494">
        <f t="shared" si="0"/>
        <v>36235.786162968667</v>
      </c>
      <c r="F58" s="494">
        <f t="shared" si="1"/>
        <v>25726.989135793003</v>
      </c>
      <c r="G58" s="494">
        <f t="shared" si="4"/>
        <v>61962.77529876167</v>
      </c>
      <c r="H58" s="495">
        <f t="shared" si="2"/>
        <v>15786252.427432353</v>
      </c>
      <c r="I58" s="501"/>
      <c r="J58" s="538">
        <f t="shared" si="5"/>
        <v>913747.57256764639</v>
      </c>
      <c r="K58" s="496" t="s">
        <v>868</v>
      </c>
    </row>
    <row r="59" spans="2:12" hidden="1" outlineLevel="1" x14ac:dyDescent="0.2">
      <c r="B59" s="492"/>
      <c r="C59" s="497" t="s">
        <v>359</v>
      </c>
      <c r="D59" s="494">
        <f t="shared" si="3"/>
        <v>15786252.427432353</v>
      </c>
      <c r="E59" s="494">
        <f t="shared" si="0"/>
        <v>36176.828479532473</v>
      </c>
      <c r="F59" s="494">
        <f t="shared" si="1"/>
        <v>25785.946819229197</v>
      </c>
      <c r="G59" s="494">
        <f t="shared" si="4"/>
        <v>61962.77529876167</v>
      </c>
      <c r="H59" s="495">
        <f t="shared" si="2"/>
        <v>15760466.480613124</v>
      </c>
      <c r="I59" s="501"/>
      <c r="J59" s="538">
        <f t="shared" si="5"/>
        <v>939533.51938687556</v>
      </c>
      <c r="K59" s="496" t="s">
        <v>868</v>
      </c>
    </row>
    <row r="60" spans="2:12" hidden="1" outlineLevel="1" x14ac:dyDescent="0.2">
      <c r="B60" s="492"/>
      <c r="C60" s="497" t="s">
        <v>358</v>
      </c>
      <c r="D60" s="494">
        <f t="shared" si="3"/>
        <v>15760466.480613124</v>
      </c>
      <c r="E60" s="494">
        <f t="shared" si="0"/>
        <v>36117.735684738407</v>
      </c>
      <c r="F60" s="494">
        <f t="shared" si="1"/>
        <v>25845.039614023262</v>
      </c>
      <c r="G60" s="494">
        <f t="shared" si="4"/>
        <v>61962.77529876167</v>
      </c>
      <c r="H60" s="495">
        <f t="shared" si="2"/>
        <v>15734621.4409991</v>
      </c>
      <c r="I60" s="501"/>
      <c r="J60" s="538">
        <f t="shared" si="5"/>
        <v>965378.55900089885</v>
      </c>
      <c r="K60" s="496" t="s">
        <v>868</v>
      </c>
    </row>
    <row r="61" spans="2:12" hidden="1" outlineLevel="1" x14ac:dyDescent="0.2">
      <c r="B61" s="492"/>
      <c r="C61" s="497" t="s">
        <v>357</v>
      </c>
      <c r="D61" s="494">
        <f t="shared" si="3"/>
        <v>15734621.4409991</v>
      </c>
      <c r="E61" s="494">
        <f t="shared" si="0"/>
        <v>36058.507468956268</v>
      </c>
      <c r="F61" s="494">
        <f t="shared" si="1"/>
        <v>25904.267829805402</v>
      </c>
      <c r="G61" s="494">
        <f t="shared" si="4"/>
        <v>61962.77529876167</v>
      </c>
      <c r="H61" s="495">
        <f t="shared" si="2"/>
        <v>15708717.173169294</v>
      </c>
      <c r="I61" s="501"/>
      <c r="J61" s="538">
        <f t="shared" si="5"/>
        <v>991282.82683070423</v>
      </c>
      <c r="K61" s="496" t="s">
        <v>868</v>
      </c>
    </row>
    <row r="62" spans="2:12" hidden="1" outlineLevel="1" x14ac:dyDescent="0.2">
      <c r="B62" s="492"/>
      <c r="C62" s="497" t="s">
        <v>356</v>
      </c>
      <c r="D62" s="494">
        <f t="shared" si="3"/>
        <v>15708717.173169294</v>
      </c>
      <c r="E62" s="494">
        <f t="shared" si="0"/>
        <v>35999.143521846301</v>
      </c>
      <c r="F62" s="494">
        <f t="shared" si="1"/>
        <v>25963.631776915368</v>
      </c>
      <c r="G62" s="494">
        <f t="shared" si="4"/>
        <v>61962.77529876167</v>
      </c>
      <c r="H62" s="495">
        <f t="shared" si="2"/>
        <v>15682753.541392379</v>
      </c>
      <c r="I62" s="501"/>
      <c r="J62" s="538">
        <f t="shared" si="5"/>
        <v>1017246.4586076196</v>
      </c>
      <c r="K62" s="496" t="s">
        <v>868</v>
      </c>
    </row>
    <row r="63" spans="2:12" hidden="1" outlineLevel="1" x14ac:dyDescent="0.2">
      <c r="B63" s="492"/>
      <c r="C63" s="497" t="s">
        <v>355</v>
      </c>
      <c r="D63" s="494">
        <f t="shared" si="3"/>
        <v>15682753.541392379</v>
      </c>
      <c r="E63" s="494">
        <f t="shared" si="0"/>
        <v>35939.643532357535</v>
      </c>
      <c r="F63" s="494">
        <f t="shared" si="1"/>
        <v>26023.131766404134</v>
      </c>
      <c r="G63" s="494">
        <f t="shared" si="4"/>
        <v>61962.77529876167</v>
      </c>
      <c r="H63" s="495">
        <f t="shared" si="2"/>
        <v>15656730.409625974</v>
      </c>
      <c r="I63" s="501"/>
      <c r="J63" s="538">
        <f t="shared" si="5"/>
        <v>1043269.5903740238</v>
      </c>
      <c r="K63" s="496" t="s">
        <v>868</v>
      </c>
    </row>
    <row r="64" spans="2:12" hidden="1" outlineLevel="1" x14ac:dyDescent="0.2">
      <c r="B64" s="492"/>
      <c r="C64" s="497" t="s">
        <v>354</v>
      </c>
      <c r="D64" s="494">
        <f t="shared" si="3"/>
        <v>15656730.409625974</v>
      </c>
      <c r="E64" s="494">
        <f t="shared" si="0"/>
        <v>35880.007188726187</v>
      </c>
      <c r="F64" s="494">
        <f t="shared" si="1"/>
        <v>26082.768110035482</v>
      </c>
      <c r="G64" s="494">
        <f t="shared" si="4"/>
        <v>61962.77529876167</v>
      </c>
      <c r="H64" s="495">
        <f t="shared" si="2"/>
        <v>15630647.641515939</v>
      </c>
      <c r="I64" s="501"/>
      <c r="J64" s="538">
        <f t="shared" si="5"/>
        <v>1069352.3584840593</v>
      </c>
      <c r="K64" s="496" t="s">
        <v>868</v>
      </c>
    </row>
    <row r="65" spans="2:11" hidden="1" outlineLevel="1" x14ac:dyDescent="0.2">
      <c r="B65" s="492"/>
      <c r="C65" s="497" t="s">
        <v>353</v>
      </c>
      <c r="D65" s="494">
        <f t="shared" si="3"/>
        <v>15630647.641515939</v>
      </c>
      <c r="E65" s="494">
        <f t="shared" si="0"/>
        <v>35820.234178474027</v>
      </c>
      <c r="F65" s="494">
        <f t="shared" si="1"/>
        <v>26142.541120287642</v>
      </c>
      <c r="G65" s="494">
        <f t="shared" si="4"/>
        <v>61962.77529876167</v>
      </c>
      <c r="H65" s="495">
        <f t="shared" si="2"/>
        <v>15604505.100395652</v>
      </c>
      <c r="I65" s="501"/>
      <c r="J65" s="538">
        <f t="shared" si="5"/>
        <v>1095494.8996043471</v>
      </c>
      <c r="K65" s="496" t="s">
        <v>868</v>
      </c>
    </row>
    <row r="66" spans="2:11" hidden="1" outlineLevel="1" x14ac:dyDescent="0.2">
      <c r="B66" s="492"/>
      <c r="C66" s="497" t="s">
        <v>352</v>
      </c>
      <c r="D66" s="494">
        <f t="shared" si="3"/>
        <v>15604505.100395652</v>
      </c>
      <c r="E66" s="494">
        <f t="shared" si="0"/>
        <v>35760.324188406703</v>
      </c>
      <c r="F66" s="494">
        <f t="shared" si="1"/>
        <v>26202.451110354967</v>
      </c>
      <c r="G66" s="494">
        <f t="shared" si="4"/>
        <v>61962.77529876167</v>
      </c>
      <c r="H66" s="495">
        <f t="shared" si="2"/>
        <v>15578302.649285296</v>
      </c>
      <c r="I66" s="501"/>
      <c r="J66" s="538">
        <f t="shared" si="5"/>
        <v>1121697.3507147019</v>
      </c>
      <c r="K66" s="496" t="s">
        <v>868</v>
      </c>
    </row>
    <row r="67" spans="2:11" hidden="1" outlineLevel="1" x14ac:dyDescent="0.2">
      <c r="B67" s="492"/>
      <c r="C67" s="497" t="s">
        <v>351</v>
      </c>
      <c r="D67" s="494">
        <f t="shared" si="3"/>
        <v>15578302.649285296</v>
      </c>
      <c r="E67" s="494">
        <f t="shared" si="0"/>
        <v>35700.276904612139</v>
      </c>
      <c r="F67" s="494">
        <f t="shared" si="1"/>
        <v>26262.49839414953</v>
      </c>
      <c r="G67" s="494">
        <f t="shared" si="4"/>
        <v>61962.77529876167</v>
      </c>
      <c r="H67" s="495">
        <f t="shared" si="2"/>
        <v>15552040.150891146</v>
      </c>
      <c r="I67" s="501"/>
      <c r="J67" s="538">
        <f t="shared" si="5"/>
        <v>1147959.8491088515</v>
      </c>
      <c r="K67" s="496" t="s">
        <v>868</v>
      </c>
    </row>
    <row r="68" spans="2:11" hidden="1" outlineLevel="1" x14ac:dyDescent="0.2">
      <c r="B68" s="492"/>
      <c r="C68" s="497" t="s">
        <v>350</v>
      </c>
      <c r="D68" s="494">
        <f t="shared" si="3"/>
        <v>15552040.150891146</v>
      </c>
      <c r="E68" s="494">
        <f t="shared" si="0"/>
        <v>35640.092012458874</v>
      </c>
      <c r="F68" s="494">
        <f t="shared" si="1"/>
        <v>26322.683286302796</v>
      </c>
      <c r="G68" s="494">
        <f t="shared" si="4"/>
        <v>61962.77529876167</v>
      </c>
      <c r="H68" s="495">
        <f t="shared" si="2"/>
        <v>15525717.467604842</v>
      </c>
      <c r="I68" s="501"/>
      <c r="J68" s="538">
        <f t="shared" si="5"/>
        <v>1174282.5323951542</v>
      </c>
      <c r="K68" s="496" t="s">
        <v>868</v>
      </c>
    </row>
    <row r="69" spans="2:11" collapsed="1" x14ac:dyDescent="0.2">
      <c r="B69" s="492" t="s">
        <v>349</v>
      </c>
      <c r="C69" s="497" t="s">
        <v>348</v>
      </c>
      <c r="D69" s="494">
        <f t="shared" si="3"/>
        <v>15525717.467604842</v>
      </c>
      <c r="E69" s="494">
        <f t="shared" si="0"/>
        <v>35579.769196594432</v>
      </c>
      <c r="F69" s="494">
        <f t="shared" si="1"/>
        <v>26383.006102167237</v>
      </c>
      <c r="G69" s="494">
        <f t="shared" si="4"/>
        <v>61962.77529876167</v>
      </c>
      <c r="H69" s="495">
        <f t="shared" si="2"/>
        <v>15499334.461502675</v>
      </c>
      <c r="I69" s="501"/>
      <c r="J69" s="538">
        <f t="shared" si="5"/>
        <v>1200665.5384973215</v>
      </c>
      <c r="K69" s="496" t="s">
        <v>868</v>
      </c>
    </row>
    <row r="70" spans="2:11" hidden="1" outlineLevel="1" x14ac:dyDescent="0.2">
      <c r="B70" s="492"/>
      <c r="C70" s="497" t="s">
        <v>347</v>
      </c>
      <c r="D70" s="494">
        <f t="shared" si="3"/>
        <v>15499334.461502675</v>
      </c>
      <c r="E70" s="494">
        <f t="shared" si="0"/>
        <v>35519.308140943627</v>
      </c>
      <c r="F70" s="494">
        <f t="shared" si="1"/>
        <v>26443.467157818042</v>
      </c>
      <c r="G70" s="494">
        <f t="shared" si="4"/>
        <v>61962.77529876167</v>
      </c>
      <c r="H70" s="495">
        <f t="shared" si="2"/>
        <v>15472890.994344857</v>
      </c>
      <c r="I70" s="501"/>
      <c r="J70" s="538">
        <f t="shared" si="5"/>
        <v>1227109.0056551397</v>
      </c>
      <c r="K70" s="496" t="s">
        <v>868</v>
      </c>
    </row>
    <row r="71" spans="2:11" hidden="1" outlineLevel="1" x14ac:dyDescent="0.2">
      <c r="B71" s="492"/>
      <c r="C71" s="497" t="s">
        <v>346</v>
      </c>
      <c r="D71" s="494">
        <f t="shared" si="3"/>
        <v>15472890.994344857</v>
      </c>
      <c r="E71" s="494">
        <f t="shared" si="0"/>
        <v>35458.708528706964</v>
      </c>
      <c r="F71" s="494">
        <f t="shared" si="1"/>
        <v>26504.066770054706</v>
      </c>
      <c r="G71" s="494">
        <f t="shared" si="4"/>
        <v>61962.77529876167</v>
      </c>
      <c r="H71" s="495">
        <f t="shared" si="2"/>
        <v>15446386.927574802</v>
      </c>
      <c r="I71" s="501"/>
      <c r="J71" s="538">
        <f t="shared" si="5"/>
        <v>1253613.0724251943</v>
      </c>
      <c r="K71" s="496" t="s">
        <v>868</v>
      </c>
    </row>
    <row r="72" spans="2:11" hidden="1" outlineLevel="1" x14ac:dyDescent="0.2">
      <c r="B72" s="492"/>
      <c r="C72" s="497" t="s">
        <v>345</v>
      </c>
      <c r="D72" s="494">
        <f t="shared" si="3"/>
        <v>15446386.927574802</v>
      </c>
      <c r="E72" s="494">
        <f t="shared" si="0"/>
        <v>35397.970042358924</v>
      </c>
      <c r="F72" s="494">
        <f t="shared" si="1"/>
        <v>26564.805256402746</v>
      </c>
      <c r="G72" s="494">
        <f t="shared" si="4"/>
        <v>61962.77529876167</v>
      </c>
      <c r="H72" s="495">
        <f t="shared" si="2"/>
        <v>15419822.1223184</v>
      </c>
      <c r="I72" s="501"/>
      <c r="J72" s="538">
        <f t="shared" si="5"/>
        <v>1280177.8776815971</v>
      </c>
      <c r="K72" s="496" t="s">
        <v>868</v>
      </c>
    </row>
    <row r="73" spans="2:11" hidden="1" outlineLevel="1" x14ac:dyDescent="0.2">
      <c r="B73" s="492"/>
      <c r="C73" s="497" t="s">
        <v>344</v>
      </c>
      <c r="D73" s="494">
        <f t="shared" si="3"/>
        <v>15419822.1223184</v>
      </c>
      <c r="E73" s="494">
        <f t="shared" si="0"/>
        <v>35337.092363646334</v>
      </c>
      <c r="F73" s="494">
        <f t="shared" si="1"/>
        <v>26625.682935115336</v>
      </c>
      <c r="G73" s="494">
        <f t="shared" si="4"/>
        <v>61962.77529876167</v>
      </c>
      <c r="H73" s="495">
        <f t="shared" si="2"/>
        <v>15393196.439383285</v>
      </c>
      <c r="I73" s="501"/>
      <c r="J73" s="538">
        <f t="shared" si="5"/>
        <v>1306803.5606167126</v>
      </c>
      <c r="K73" s="496" t="s">
        <v>868</v>
      </c>
    </row>
    <row r="74" spans="2:11" hidden="1" outlineLevel="1" x14ac:dyDescent="0.2">
      <c r="B74" s="492"/>
      <c r="C74" s="497" t="s">
        <v>343</v>
      </c>
      <c r="D74" s="494">
        <f t="shared" si="3"/>
        <v>15393196.439383285</v>
      </c>
      <c r="E74" s="494">
        <f t="shared" si="0"/>
        <v>35276.075173586694</v>
      </c>
      <c r="F74" s="494">
        <f t="shared" si="1"/>
        <v>26686.700125174975</v>
      </c>
      <c r="G74" s="494">
        <f t="shared" si="4"/>
        <v>61962.77529876167</v>
      </c>
      <c r="H74" s="495">
        <f t="shared" si="2"/>
        <v>15366509.739258111</v>
      </c>
      <c r="I74" s="501"/>
      <c r="J74" s="538">
        <f t="shared" si="5"/>
        <v>1333490.2607418876</v>
      </c>
      <c r="K74" s="496" t="s">
        <v>868</v>
      </c>
    </row>
    <row r="75" spans="2:11" hidden="1" outlineLevel="1" x14ac:dyDescent="0.2">
      <c r="B75" s="492"/>
      <c r="C75" s="497" t="s">
        <v>342</v>
      </c>
      <c r="D75" s="494">
        <f t="shared" si="3"/>
        <v>15366509.739258111</v>
      </c>
      <c r="E75" s="494">
        <f t="shared" si="0"/>
        <v>35214.918152466504</v>
      </c>
      <c r="F75" s="494">
        <f t="shared" si="1"/>
        <v>26747.857146295166</v>
      </c>
      <c r="G75" s="494">
        <f t="shared" si="4"/>
        <v>61962.77529876167</v>
      </c>
      <c r="H75" s="495">
        <f t="shared" si="2"/>
        <v>15339761.882111816</v>
      </c>
      <c r="I75" s="501"/>
      <c r="J75" s="538">
        <f t="shared" si="5"/>
        <v>1360238.1178881829</v>
      </c>
      <c r="K75" s="496" t="s">
        <v>868</v>
      </c>
    </row>
    <row r="76" spans="2:11" hidden="1" outlineLevel="1" x14ac:dyDescent="0.2">
      <c r="B76" s="492"/>
      <c r="C76" s="497" t="s">
        <v>341</v>
      </c>
      <c r="D76" s="494">
        <f t="shared" si="3"/>
        <v>15339761.882111816</v>
      </c>
      <c r="E76" s="494">
        <f t="shared" si="0"/>
        <v>35153.620979839579</v>
      </c>
      <c r="F76" s="494">
        <f t="shared" si="1"/>
        <v>26809.15431892209</v>
      </c>
      <c r="G76" s="494">
        <f t="shared" si="4"/>
        <v>61962.77529876167</v>
      </c>
      <c r="H76" s="495">
        <f t="shared" si="2"/>
        <v>15312952.727792894</v>
      </c>
      <c r="I76" s="501"/>
      <c r="J76" s="538">
        <f t="shared" si="5"/>
        <v>1387047.2722071051</v>
      </c>
      <c r="K76" s="496" t="s">
        <v>868</v>
      </c>
    </row>
    <row r="77" spans="2:11" hidden="1" outlineLevel="1" x14ac:dyDescent="0.2">
      <c r="B77" s="492"/>
      <c r="C77" s="497" t="s">
        <v>340</v>
      </c>
      <c r="D77" s="494">
        <f t="shared" si="3"/>
        <v>15312952.727792894</v>
      </c>
      <c r="E77" s="494">
        <f t="shared" si="0"/>
        <v>35092.183334525384</v>
      </c>
      <c r="F77" s="494">
        <f t="shared" si="1"/>
        <v>26870.591964236286</v>
      </c>
      <c r="G77" s="494">
        <f t="shared" si="4"/>
        <v>61962.77529876167</v>
      </c>
      <c r="H77" s="495">
        <f t="shared" si="2"/>
        <v>15286082.135828659</v>
      </c>
      <c r="I77" s="501"/>
      <c r="J77" s="538">
        <f t="shared" si="5"/>
        <v>1413917.8641713413</v>
      </c>
      <c r="K77" s="496" t="s">
        <v>868</v>
      </c>
    </row>
    <row r="78" spans="2:11" hidden="1" outlineLevel="1" x14ac:dyDescent="0.2">
      <c r="B78" s="492"/>
      <c r="C78" s="497" t="s">
        <v>339</v>
      </c>
      <c r="D78" s="494">
        <f t="shared" si="3"/>
        <v>15286082.135828659</v>
      </c>
      <c r="E78" s="494">
        <f t="shared" si="0"/>
        <v>35030.604894607342</v>
      </c>
      <c r="F78" s="494">
        <f t="shared" si="1"/>
        <v>26932.170404154327</v>
      </c>
      <c r="G78" s="494">
        <f t="shared" si="4"/>
        <v>61962.77529876167</v>
      </c>
      <c r="H78" s="495">
        <f t="shared" si="2"/>
        <v>15259149.965424504</v>
      </c>
      <c r="I78" s="501"/>
      <c r="J78" s="538">
        <f t="shared" si="5"/>
        <v>1440850.0345754956</v>
      </c>
      <c r="K78" s="496" t="s">
        <v>868</v>
      </c>
    </row>
    <row r="79" spans="2:11" hidden="1" outlineLevel="1" x14ac:dyDescent="0.2">
      <c r="B79" s="492"/>
      <c r="C79" s="497" t="s">
        <v>338</v>
      </c>
      <c r="D79" s="494">
        <f t="shared" si="3"/>
        <v>15259149.965424504</v>
      </c>
      <c r="E79" s="494">
        <f t="shared" si="0"/>
        <v>34968.885337431158</v>
      </c>
      <c r="F79" s="494">
        <f t="shared" si="1"/>
        <v>26993.889961330511</v>
      </c>
      <c r="G79" s="494">
        <f t="shared" si="4"/>
        <v>61962.77529876167</v>
      </c>
      <c r="H79" s="495">
        <f t="shared" si="2"/>
        <v>15232156.075463174</v>
      </c>
      <c r="I79" s="501"/>
      <c r="J79" s="538">
        <f t="shared" si="5"/>
        <v>1467843.9245368261</v>
      </c>
      <c r="K79" s="496" t="s">
        <v>868</v>
      </c>
    </row>
    <row r="80" spans="2:11" hidden="1" outlineLevel="1" x14ac:dyDescent="0.2">
      <c r="B80" s="492"/>
      <c r="C80" s="497" t="s">
        <v>337</v>
      </c>
      <c r="D80" s="494">
        <f t="shared" si="3"/>
        <v>15232156.075463174</v>
      </c>
      <c r="E80" s="494">
        <f t="shared" si="0"/>
        <v>34907.024339603107</v>
      </c>
      <c r="F80" s="494">
        <f t="shared" si="1"/>
        <v>27055.750959158562</v>
      </c>
      <c r="G80" s="494">
        <f t="shared" si="4"/>
        <v>61962.77529876167</v>
      </c>
      <c r="H80" s="495">
        <f t="shared" si="2"/>
        <v>15205100.324504016</v>
      </c>
      <c r="I80" s="501"/>
      <c r="J80" s="538">
        <f t="shared" si="5"/>
        <v>1494899.6754959847</v>
      </c>
      <c r="K80" s="496" t="s">
        <v>868</v>
      </c>
    </row>
    <row r="81" spans="2:12" collapsed="1" x14ac:dyDescent="0.2">
      <c r="B81" s="492" t="s">
        <v>336</v>
      </c>
      <c r="C81" s="497" t="s">
        <v>335</v>
      </c>
      <c r="D81" s="494">
        <f t="shared" si="3"/>
        <v>15205100.324504016</v>
      </c>
      <c r="E81" s="494">
        <f t="shared" si="0"/>
        <v>34845.021576988373</v>
      </c>
      <c r="F81" s="494">
        <f t="shared" si="1"/>
        <v>27117.753721773297</v>
      </c>
      <c r="G81" s="494">
        <f t="shared" si="4"/>
        <v>61962.77529876167</v>
      </c>
      <c r="H81" s="495">
        <f t="shared" si="2"/>
        <v>15177982.570782242</v>
      </c>
      <c r="I81" s="501"/>
      <c r="J81" s="538">
        <f t="shared" si="5"/>
        <v>1522017.4292177581</v>
      </c>
      <c r="K81" s="496" t="s">
        <v>868</v>
      </c>
    </row>
    <row r="82" spans="2:12" hidden="1" outlineLevel="1" x14ac:dyDescent="0.2">
      <c r="B82" s="492"/>
      <c r="C82" s="497" t="s">
        <v>334</v>
      </c>
      <c r="D82" s="494">
        <f t="shared" si="3"/>
        <v>15177982.570782242</v>
      </c>
      <c r="E82" s="494">
        <f t="shared" si="0"/>
        <v>34782.876724709306</v>
      </c>
      <c r="F82" s="494">
        <f t="shared" si="1"/>
        <v>27179.898574052364</v>
      </c>
      <c r="G82" s="494">
        <f t="shared" si="4"/>
        <v>61962.77529876167</v>
      </c>
      <c r="H82" s="495">
        <f t="shared" si="2"/>
        <v>15150802.67220819</v>
      </c>
      <c r="I82" s="438">
        <v>0</v>
      </c>
      <c r="J82" s="538">
        <f t="shared" si="5"/>
        <v>1549197.3277918105</v>
      </c>
      <c r="K82" s="496" t="s">
        <v>979</v>
      </c>
    </row>
    <row r="83" spans="2:12" hidden="1" outlineLevel="1" x14ac:dyDescent="0.2">
      <c r="B83" s="492"/>
      <c r="C83" s="497" t="s">
        <v>333</v>
      </c>
      <c r="D83" s="494">
        <f t="shared" si="3"/>
        <v>15150802.67220819</v>
      </c>
      <c r="E83" s="494">
        <f t="shared" si="0"/>
        <v>34720.589457143768</v>
      </c>
      <c r="F83" s="494">
        <f t="shared" si="1"/>
        <v>27242.185841617902</v>
      </c>
      <c r="G83" s="494">
        <f t="shared" si="4"/>
        <v>61962.77529876167</v>
      </c>
      <c r="H83" s="495">
        <f t="shared" si="2"/>
        <v>15123560.486366572</v>
      </c>
      <c r="I83" s="438">
        <v>0</v>
      </c>
      <c r="J83" s="538">
        <f t="shared" si="5"/>
        <v>1576439.5136334284</v>
      </c>
      <c r="K83" s="496" t="s">
        <v>979</v>
      </c>
      <c r="L83" s="234"/>
    </row>
    <row r="84" spans="2:12" hidden="1" outlineLevel="1" x14ac:dyDescent="0.2">
      <c r="B84" s="492"/>
      <c r="C84" s="497" t="s">
        <v>332</v>
      </c>
      <c r="D84" s="494">
        <f t="shared" si="3"/>
        <v>15123560.486366572</v>
      </c>
      <c r="E84" s="494">
        <f t="shared" si="0"/>
        <v>34658.159447923397</v>
      </c>
      <c r="F84" s="494">
        <f t="shared" si="1"/>
        <v>27304.615850838272</v>
      </c>
      <c r="G84" s="494">
        <f t="shared" si="4"/>
        <v>61962.77529876167</v>
      </c>
      <c r="H84" s="495">
        <f t="shared" si="2"/>
        <v>15096255.870515734</v>
      </c>
      <c r="I84" s="438">
        <v>0</v>
      </c>
      <c r="J84" s="538">
        <f t="shared" si="5"/>
        <v>1603744.1294842667</v>
      </c>
      <c r="K84" s="496" t="s">
        <v>979</v>
      </c>
      <c r="L84" s="234"/>
    </row>
    <row r="85" spans="2:12" hidden="1" outlineLevel="1" x14ac:dyDescent="0.2">
      <c r="B85" s="492"/>
      <c r="C85" s="497" t="s">
        <v>331</v>
      </c>
      <c r="D85" s="494">
        <f t="shared" si="3"/>
        <v>15096255.870515734</v>
      </c>
      <c r="E85" s="494">
        <f t="shared" si="0"/>
        <v>34595.586369931887</v>
      </c>
      <c r="F85" s="494">
        <f t="shared" si="1"/>
        <v>27367.188928829783</v>
      </c>
      <c r="G85" s="494">
        <f t="shared" si="4"/>
        <v>61962.77529876167</v>
      </c>
      <c r="H85" s="495">
        <f t="shared" si="2"/>
        <v>15068888.681586904</v>
      </c>
      <c r="I85" s="438">
        <v>0</v>
      </c>
      <c r="J85" s="538">
        <f t="shared" si="5"/>
        <v>1631111.3184130965</v>
      </c>
      <c r="K85" s="496" t="s">
        <v>979</v>
      </c>
      <c r="L85" s="234"/>
    </row>
    <row r="86" spans="2:12" hidden="1" outlineLevel="1" x14ac:dyDescent="0.2">
      <c r="B86" s="492"/>
      <c r="C86" s="497" t="s">
        <v>330</v>
      </c>
      <c r="D86" s="494">
        <f t="shared" si="3"/>
        <v>15068888.681586904</v>
      </c>
      <c r="E86" s="494">
        <f t="shared" ref="E86:E149" si="6">+D86*($J$6/12)</f>
        <v>34532.869895303324</v>
      </c>
      <c r="F86" s="494">
        <f t="shared" ref="F86:F149" si="7">+G86-E86</f>
        <v>27429.905403458346</v>
      </c>
      <c r="G86" s="494">
        <f t="shared" si="4"/>
        <v>61962.77529876167</v>
      </c>
      <c r="H86" s="495">
        <f t="shared" ref="H86:H149" si="8">+D86-F86-I86</f>
        <v>15041458.776183447</v>
      </c>
      <c r="I86" s="438">
        <v>0</v>
      </c>
      <c r="J86" s="538">
        <f t="shared" si="5"/>
        <v>1658541.2238165548</v>
      </c>
      <c r="K86" s="496" t="s">
        <v>979</v>
      </c>
      <c r="L86" s="234"/>
    </row>
    <row r="87" spans="2:12" hidden="1" outlineLevel="1" x14ac:dyDescent="0.2">
      <c r="B87" s="492"/>
      <c r="C87" s="497" t="s">
        <v>329</v>
      </c>
      <c r="D87" s="494">
        <f t="shared" ref="D87:D150" si="9">+H86</f>
        <v>15041458.776183447</v>
      </c>
      <c r="E87" s="494">
        <f t="shared" si="6"/>
        <v>34470.009695420398</v>
      </c>
      <c r="F87" s="494">
        <f t="shared" si="7"/>
        <v>27492.765603341271</v>
      </c>
      <c r="G87" s="494">
        <f t="shared" ref="G87:G150" si="10">+G86</f>
        <v>61962.77529876167</v>
      </c>
      <c r="H87" s="495">
        <f t="shared" si="8"/>
        <v>15013966.010580106</v>
      </c>
      <c r="I87" s="438">
        <v>0</v>
      </c>
      <c r="J87" s="538">
        <f t="shared" si="5"/>
        <v>1686033.9894198959</v>
      </c>
      <c r="K87" s="496" t="s">
        <v>979</v>
      </c>
      <c r="L87" s="234"/>
    </row>
    <row r="88" spans="2:12" hidden="1" outlineLevel="1" x14ac:dyDescent="0.2">
      <c r="B88" s="492"/>
      <c r="C88" s="497" t="s">
        <v>328</v>
      </c>
      <c r="D88" s="494">
        <f t="shared" si="9"/>
        <v>15013966.010580106</v>
      </c>
      <c r="E88" s="494">
        <f t="shared" si="6"/>
        <v>34407.005440912741</v>
      </c>
      <c r="F88" s="494">
        <f t="shared" si="7"/>
        <v>27555.769857848929</v>
      </c>
      <c r="G88" s="494">
        <f t="shared" si="10"/>
        <v>61962.77529876167</v>
      </c>
      <c r="H88" s="495">
        <f t="shared" si="8"/>
        <v>14986410.240722258</v>
      </c>
      <c r="I88" s="438">
        <v>0</v>
      </c>
      <c r="J88" s="538">
        <f t="shared" ref="J88:J151" si="11">+J87+F88</f>
        <v>1713589.7592777449</v>
      </c>
      <c r="K88" s="496" t="s">
        <v>979</v>
      </c>
      <c r="L88" s="234"/>
    </row>
    <row r="89" spans="2:12" hidden="1" outlineLevel="1" x14ac:dyDescent="0.2">
      <c r="B89" s="492"/>
      <c r="C89" s="497" t="s">
        <v>327</v>
      </c>
      <c r="D89" s="494">
        <f t="shared" si="9"/>
        <v>14986410.240722258</v>
      </c>
      <c r="E89" s="494">
        <f t="shared" si="6"/>
        <v>34343.856801655173</v>
      </c>
      <c r="F89" s="494">
        <f t="shared" si="7"/>
        <v>27618.918497106497</v>
      </c>
      <c r="G89" s="494">
        <f t="shared" si="10"/>
        <v>61962.77529876167</v>
      </c>
      <c r="H89" s="495">
        <f t="shared" si="8"/>
        <v>14958791.322225152</v>
      </c>
      <c r="I89" s="438">
        <v>0</v>
      </c>
      <c r="J89" s="538">
        <f t="shared" si="11"/>
        <v>1741208.6777748514</v>
      </c>
      <c r="K89" s="496" t="s">
        <v>979</v>
      </c>
      <c r="L89" s="234"/>
    </row>
    <row r="90" spans="2:12" hidden="1" outlineLevel="1" x14ac:dyDescent="0.2">
      <c r="B90" s="492"/>
      <c r="C90" s="497" t="s">
        <v>326</v>
      </c>
      <c r="D90" s="494">
        <f t="shared" si="9"/>
        <v>14958791.322225152</v>
      </c>
      <c r="E90" s="494">
        <f t="shared" si="6"/>
        <v>34280.563446765969</v>
      </c>
      <c r="F90" s="494">
        <f t="shared" si="7"/>
        <v>27682.2118519957</v>
      </c>
      <c r="G90" s="494">
        <f t="shared" si="10"/>
        <v>61962.77529876167</v>
      </c>
      <c r="H90" s="495">
        <f t="shared" si="8"/>
        <v>14931109.110373156</v>
      </c>
      <c r="I90" s="438">
        <v>0</v>
      </c>
      <c r="J90" s="538">
        <f t="shared" si="11"/>
        <v>1768890.8896268471</v>
      </c>
      <c r="K90" s="496" t="s">
        <v>979</v>
      </c>
      <c r="L90" s="234"/>
    </row>
    <row r="91" spans="2:12" hidden="1" outlineLevel="1" x14ac:dyDescent="0.2">
      <c r="B91" s="492"/>
      <c r="C91" s="497" t="s">
        <v>325</v>
      </c>
      <c r="D91" s="494">
        <f t="shared" si="9"/>
        <v>14931109.110373156</v>
      </c>
      <c r="E91" s="494">
        <f t="shared" si="6"/>
        <v>34217.125044605149</v>
      </c>
      <c r="F91" s="494">
        <f t="shared" si="7"/>
        <v>27745.650254156521</v>
      </c>
      <c r="G91" s="494">
        <f t="shared" si="10"/>
        <v>61962.77529876167</v>
      </c>
      <c r="H91" s="495">
        <f t="shared" si="8"/>
        <v>14903363.460119</v>
      </c>
      <c r="I91" s="438">
        <v>0</v>
      </c>
      <c r="J91" s="538">
        <f t="shared" si="11"/>
        <v>1796636.5398810036</v>
      </c>
      <c r="K91" s="496" t="s">
        <v>979</v>
      </c>
      <c r="L91" s="234"/>
    </row>
    <row r="92" spans="2:12" hidden="1" outlineLevel="1" x14ac:dyDescent="0.2">
      <c r="B92" s="492"/>
      <c r="C92" s="497" t="s">
        <v>324</v>
      </c>
      <c r="D92" s="494">
        <f t="shared" si="9"/>
        <v>14903363.460119</v>
      </c>
      <c r="E92" s="494">
        <f t="shared" si="6"/>
        <v>34153.541262772706</v>
      </c>
      <c r="F92" s="494">
        <f t="shared" si="7"/>
        <v>27809.234035988964</v>
      </c>
      <c r="G92" s="494">
        <f t="shared" si="10"/>
        <v>61962.77529876167</v>
      </c>
      <c r="H92" s="495">
        <f t="shared" si="8"/>
        <v>14875554.22608301</v>
      </c>
      <c r="I92" s="438">
        <v>0</v>
      </c>
      <c r="J92" s="538">
        <f t="shared" si="11"/>
        <v>1824445.7739169926</v>
      </c>
      <c r="K92" s="496" t="s">
        <v>979</v>
      </c>
      <c r="L92" s="234"/>
    </row>
    <row r="93" spans="2:12" collapsed="1" x14ac:dyDescent="0.2">
      <c r="B93" s="492" t="s">
        <v>323</v>
      </c>
      <c r="C93" s="497" t="s">
        <v>322</v>
      </c>
      <c r="D93" s="494">
        <f t="shared" si="9"/>
        <v>14875554.22608301</v>
      </c>
      <c r="E93" s="494">
        <f t="shared" si="6"/>
        <v>34089.811768106898</v>
      </c>
      <c r="F93" s="494">
        <f t="shared" si="7"/>
        <v>27872.963530654772</v>
      </c>
      <c r="G93" s="494">
        <f t="shared" si="10"/>
        <v>61962.77529876167</v>
      </c>
      <c r="H93" s="495">
        <f t="shared" si="8"/>
        <v>14847681.262552356</v>
      </c>
      <c r="I93" s="438">
        <v>0</v>
      </c>
      <c r="J93" s="538">
        <f t="shared" si="11"/>
        <v>1852318.7374476474</v>
      </c>
      <c r="K93" s="496" t="s">
        <v>979</v>
      </c>
    </row>
    <row r="94" spans="2:12" hidden="1" outlineLevel="1" x14ac:dyDescent="0.2">
      <c r="B94" s="492"/>
      <c r="C94" s="497" t="s">
        <v>321</v>
      </c>
      <c r="D94" s="494">
        <f t="shared" si="9"/>
        <v>14847681.262552356</v>
      </c>
      <c r="E94" s="494">
        <f t="shared" si="6"/>
        <v>34025.936226682483</v>
      </c>
      <c r="F94" s="494">
        <f t="shared" si="7"/>
        <v>27936.839072079187</v>
      </c>
      <c r="G94" s="494">
        <f t="shared" si="10"/>
        <v>61962.77529876167</v>
      </c>
      <c r="H94" s="495">
        <f t="shared" si="8"/>
        <v>14819744.423480278</v>
      </c>
      <c r="I94" s="438">
        <v>0</v>
      </c>
      <c r="J94" s="538">
        <f t="shared" si="11"/>
        <v>1880255.5765197265</v>
      </c>
      <c r="K94" s="496" t="s">
        <v>979</v>
      </c>
    </row>
    <row r="95" spans="2:12" hidden="1" outlineLevel="1" x14ac:dyDescent="0.2">
      <c r="B95" s="492"/>
      <c r="C95" s="497" t="s">
        <v>320</v>
      </c>
      <c r="D95" s="494">
        <f t="shared" si="9"/>
        <v>14819744.423480278</v>
      </c>
      <c r="E95" s="494">
        <f t="shared" si="6"/>
        <v>33961.914303808968</v>
      </c>
      <c r="F95" s="494">
        <f t="shared" si="7"/>
        <v>28000.860994952702</v>
      </c>
      <c r="G95" s="494">
        <f t="shared" si="10"/>
        <v>61962.77529876167</v>
      </c>
      <c r="H95" s="495">
        <f t="shared" si="8"/>
        <v>14791743.562485326</v>
      </c>
      <c r="I95" s="438">
        <v>0</v>
      </c>
      <c r="J95" s="538">
        <f t="shared" si="11"/>
        <v>1908256.4375146793</v>
      </c>
      <c r="K95" s="496" t="s">
        <v>979</v>
      </c>
    </row>
    <row r="96" spans="2:12" hidden="1" outlineLevel="1" x14ac:dyDescent="0.2">
      <c r="B96" s="492"/>
      <c r="C96" s="497" t="s">
        <v>319</v>
      </c>
      <c r="D96" s="494">
        <f t="shared" si="9"/>
        <v>14791743.562485326</v>
      </c>
      <c r="E96" s="494">
        <f t="shared" si="6"/>
        <v>33897.745664028873</v>
      </c>
      <c r="F96" s="494">
        <f t="shared" si="7"/>
        <v>28065.029634732797</v>
      </c>
      <c r="G96" s="494">
        <f t="shared" si="10"/>
        <v>61962.77529876167</v>
      </c>
      <c r="H96" s="495">
        <f t="shared" si="8"/>
        <v>14763678.532850593</v>
      </c>
      <c r="I96" s="438">
        <v>0</v>
      </c>
      <c r="J96" s="538">
        <f t="shared" si="11"/>
        <v>1936321.467149412</v>
      </c>
      <c r="K96" s="496" t="s">
        <v>979</v>
      </c>
    </row>
    <row r="97" spans="2:11" hidden="1" outlineLevel="1" x14ac:dyDescent="0.2">
      <c r="B97" s="492"/>
      <c r="C97" s="497" t="s">
        <v>318</v>
      </c>
      <c r="D97" s="494">
        <f t="shared" si="9"/>
        <v>14763678.532850593</v>
      </c>
      <c r="E97" s="494">
        <f t="shared" si="6"/>
        <v>33833.42997111594</v>
      </c>
      <c r="F97" s="494">
        <f t="shared" si="7"/>
        <v>28129.345327645729</v>
      </c>
      <c r="G97" s="494">
        <f t="shared" si="10"/>
        <v>61962.77529876167</v>
      </c>
      <c r="H97" s="495">
        <f t="shared" si="8"/>
        <v>14735549.187522948</v>
      </c>
      <c r="I97" s="438">
        <v>0</v>
      </c>
      <c r="J97" s="538">
        <f t="shared" si="11"/>
        <v>1964450.8124770578</v>
      </c>
      <c r="K97" s="496" t="s">
        <v>979</v>
      </c>
    </row>
    <row r="98" spans="2:11" hidden="1" outlineLevel="1" x14ac:dyDescent="0.2">
      <c r="B98" s="492"/>
      <c r="C98" s="497" t="s">
        <v>317</v>
      </c>
      <c r="D98" s="494">
        <f t="shared" si="9"/>
        <v>14735549.187522948</v>
      </c>
      <c r="E98" s="494">
        <f t="shared" si="6"/>
        <v>33768.966888073424</v>
      </c>
      <c r="F98" s="494">
        <f t="shared" si="7"/>
        <v>28193.808410688245</v>
      </c>
      <c r="G98" s="494">
        <f t="shared" si="10"/>
        <v>61962.77529876167</v>
      </c>
      <c r="H98" s="495">
        <f t="shared" si="8"/>
        <v>14707355.37911226</v>
      </c>
      <c r="I98" s="438">
        <v>0</v>
      </c>
      <c r="J98" s="538">
        <f t="shared" si="11"/>
        <v>1992644.6208877461</v>
      </c>
      <c r="K98" s="496" t="s">
        <v>979</v>
      </c>
    </row>
    <row r="99" spans="2:11" hidden="1" outlineLevel="1" x14ac:dyDescent="0.2">
      <c r="B99" s="492"/>
      <c r="C99" s="497" t="s">
        <v>316</v>
      </c>
      <c r="D99" s="494">
        <f t="shared" si="9"/>
        <v>14707355.37911226</v>
      </c>
      <c r="E99" s="494">
        <f t="shared" si="6"/>
        <v>33704.356077132266</v>
      </c>
      <c r="F99" s="494">
        <f t="shared" si="7"/>
        <v>28258.419221629403</v>
      </c>
      <c r="G99" s="494">
        <f t="shared" si="10"/>
        <v>61962.77529876167</v>
      </c>
      <c r="H99" s="495">
        <f t="shared" si="8"/>
        <v>14679096.95989063</v>
      </c>
      <c r="I99" s="438">
        <v>0</v>
      </c>
      <c r="J99" s="538">
        <f t="shared" si="11"/>
        <v>2020903.0401093755</v>
      </c>
      <c r="K99" s="496" t="s">
        <v>979</v>
      </c>
    </row>
    <row r="100" spans="2:11" hidden="1" outlineLevel="1" x14ac:dyDescent="0.2">
      <c r="B100" s="492"/>
      <c r="C100" s="497" t="s">
        <v>315</v>
      </c>
      <c r="D100" s="494">
        <f t="shared" si="9"/>
        <v>14679096.95989063</v>
      </c>
      <c r="E100" s="494">
        <f t="shared" si="6"/>
        <v>33639.597199749362</v>
      </c>
      <c r="F100" s="494">
        <f t="shared" si="7"/>
        <v>28323.178099012308</v>
      </c>
      <c r="G100" s="494">
        <f t="shared" si="10"/>
        <v>61962.77529876167</v>
      </c>
      <c r="H100" s="495">
        <f t="shared" si="8"/>
        <v>14650773.781791618</v>
      </c>
      <c r="I100" s="438">
        <v>0</v>
      </c>
      <c r="J100" s="538">
        <f t="shared" si="11"/>
        <v>2049226.2182083877</v>
      </c>
      <c r="K100" s="496" t="s">
        <v>979</v>
      </c>
    </row>
    <row r="101" spans="2:11" hidden="1" outlineLevel="1" x14ac:dyDescent="0.2">
      <c r="B101" s="492"/>
      <c r="C101" s="497" t="s">
        <v>314</v>
      </c>
      <c r="D101" s="494">
        <f t="shared" si="9"/>
        <v>14650773.781791618</v>
      </c>
      <c r="E101" s="494">
        <f t="shared" si="6"/>
        <v>33574.689916605792</v>
      </c>
      <c r="F101" s="494">
        <f t="shared" si="7"/>
        <v>28388.085382155878</v>
      </c>
      <c r="G101" s="494">
        <f t="shared" si="10"/>
        <v>61962.77529876167</v>
      </c>
      <c r="H101" s="495">
        <f t="shared" si="8"/>
        <v>14622385.696409462</v>
      </c>
      <c r="I101" s="438">
        <v>0</v>
      </c>
      <c r="J101" s="538">
        <f t="shared" si="11"/>
        <v>2077614.3035905436</v>
      </c>
      <c r="K101" s="496" t="s">
        <v>979</v>
      </c>
    </row>
    <row r="102" spans="2:11" hidden="1" outlineLevel="1" x14ac:dyDescent="0.2">
      <c r="B102" s="492"/>
      <c r="C102" s="497" t="s">
        <v>313</v>
      </c>
      <c r="D102" s="494">
        <f t="shared" si="9"/>
        <v>14622385.696409462</v>
      </c>
      <c r="E102" s="494">
        <f t="shared" si="6"/>
        <v>33509.633887605014</v>
      </c>
      <c r="F102" s="494">
        <f t="shared" si="7"/>
        <v>28453.141411156656</v>
      </c>
      <c r="G102" s="494">
        <f t="shared" si="10"/>
        <v>61962.77529876167</v>
      </c>
      <c r="H102" s="495">
        <f t="shared" si="8"/>
        <v>14593932.554998305</v>
      </c>
      <c r="I102" s="438">
        <v>0</v>
      </c>
      <c r="J102" s="538">
        <f t="shared" si="11"/>
        <v>2106067.4450017004</v>
      </c>
      <c r="K102" s="496" t="s">
        <v>979</v>
      </c>
    </row>
    <row r="103" spans="2:11" hidden="1" outlineLevel="1" x14ac:dyDescent="0.2">
      <c r="B103" s="492"/>
      <c r="C103" s="497" t="s">
        <v>312</v>
      </c>
      <c r="D103" s="494">
        <f t="shared" si="9"/>
        <v>14593932.554998305</v>
      </c>
      <c r="E103" s="494">
        <f t="shared" si="6"/>
        <v>33444.428771871113</v>
      </c>
      <c r="F103" s="494">
        <f t="shared" si="7"/>
        <v>28518.346526890557</v>
      </c>
      <c r="G103" s="494">
        <f t="shared" si="10"/>
        <v>61962.77529876167</v>
      </c>
      <c r="H103" s="495">
        <f t="shared" si="8"/>
        <v>14565414.208471414</v>
      </c>
      <c r="I103" s="438">
        <v>0</v>
      </c>
      <c r="J103" s="538">
        <f t="shared" si="11"/>
        <v>2134585.791528591</v>
      </c>
      <c r="K103" s="496" t="s">
        <v>979</v>
      </c>
    </row>
    <row r="104" spans="2:11" hidden="1" outlineLevel="1" x14ac:dyDescent="0.2">
      <c r="B104" s="492"/>
      <c r="C104" s="497" t="s">
        <v>311</v>
      </c>
      <c r="D104" s="494">
        <f t="shared" si="9"/>
        <v>14565414.208471414</v>
      </c>
      <c r="E104" s="494">
        <f t="shared" si="6"/>
        <v>33379.074227746991</v>
      </c>
      <c r="F104" s="494">
        <f t="shared" si="7"/>
        <v>28583.701071014679</v>
      </c>
      <c r="G104" s="494">
        <f t="shared" si="10"/>
        <v>61962.77529876167</v>
      </c>
      <c r="H104" s="495">
        <f t="shared" si="8"/>
        <v>14536830.507400399</v>
      </c>
      <c r="I104" s="438">
        <v>0</v>
      </c>
      <c r="J104" s="538">
        <f t="shared" si="11"/>
        <v>2163169.4925996056</v>
      </c>
      <c r="K104" s="496" t="s">
        <v>979</v>
      </c>
    </row>
    <row r="105" spans="2:11" collapsed="1" x14ac:dyDescent="0.2">
      <c r="B105" s="492" t="s">
        <v>310</v>
      </c>
      <c r="C105" s="497" t="s">
        <v>309</v>
      </c>
      <c r="D105" s="494">
        <f t="shared" si="9"/>
        <v>14536830.507400399</v>
      </c>
      <c r="E105" s="494">
        <f t="shared" si="6"/>
        <v>33313.569912792584</v>
      </c>
      <c r="F105" s="494">
        <f t="shared" si="7"/>
        <v>28649.205385969086</v>
      </c>
      <c r="G105" s="494">
        <f t="shared" si="10"/>
        <v>61962.77529876167</v>
      </c>
      <c r="H105" s="495">
        <f t="shared" si="8"/>
        <v>14508181.302014429</v>
      </c>
      <c r="I105" s="438">
        <v>0</v>
      </c>
      <c r="J105" s="538">
        <f t="shared" si="11"/>
        <v>2191818.6979855746</v>
      </c>
      <c r="K105" s="496" t="s">
        <v>979</v>
      </c>
    </row>
    <row r="106" spans="2:11" hidden="1" outlineLevel="1" x14ac:dyDescent="0.2">
      <c r="B106" s="492"/>
      <c r="C106" s="497" t="s">
        <v>308</v>
      </c>
      <c r="D106" s="494">
        <f t="shared" si="9"/>
        <v>14508181.302014429</v>
      </c>
      <c r="E106" s="494">
        <f t="shared" si="6"/>
        <v>33247.915483783065</v>
      </c>
      <c r="F106" s="494">
        <f t="shared" si="7"/>
        <v>28714.859814978605</v>
      </c>
      <c r="G106" s="494">
        <f t="shared" si="10"/>
        <v>61962.77529876167</v>
      </c>
      <c r="H106" s="495">
        <f t="shared" si="8"/>
        <v>14479466.44219945</v>
      </c>
      <c r="I106" s="438">
        <v>0</v>
      </c>
      <c r="J106" s="538">
        <f t="shared" si="11"/>
        <v>2220533.5578005533</v>
      </c>
      <c r="K106" s="496" t="s">
        <v>979</v>
      </c>
    </row>
    <row r="107" spans="2:11" hidden="1" outlineLevel="1" x14ac:dyDescent="0.2">
      <c r="B107" s="492"/>
      <c r="C107" s="497" t="s">
        <v>307</v>
      </c>
      <c r="D107" s="494">
        <f t="shared" si="9"/>
        <v>14479466.44219945</v>
      </c>
      <c r="E107" s="494">
        <f t="shared" si="6"/>
        <v>33182.110596707076</v>
      </c>
      <c r="F107" s="494">
        <f t="shared" si="7"/>
        <v>28780.664702054593</v>
      </c>
      <c r="G107" s="494">
        <f t="shared" si="10"/>
        <v>61962.77529876167</v>
      </c>
      <c r="H107" s="495">
        <f t="shared" si="8"/>
        <v>14450685.777497396</v>
      </c>
      <c r="I107" s="438">
        <v>0</v>
      </c>
      <c r="J107" s="538">
        <f t="shared" si="11"/>
        <v>2249314.2225026079</v>
      </c>
      <c r="K107" s="496" t="s">
        <v>979</v>
      </c>
    </row>
    <row r="108" spans="2:11" hidden="1" outlineLevel="1" x14ac:dyDescent="0.2">
      <c r="B108" s="492"/>
      <c r="C108" s="497" t="s">
        <v>306</v>
      </c>
      <c r="D108" s="494">
        <f t="shared" si="9"/>
        <v>14450685.777497396</v>
      </c>
      <c r="E108" s="494">
        <f t="shared" si="6"/>
        <v>33116.154906764867</v>
      </c>
      <c r="F108" s="494">
        <f t="shared" si="7"/>
        <v>28846.620391996803</v>
      </c>
      <c r="G108" s="494">
        <f t="shared" si="10"/>
        <v>61962.77529876167</v>
      </c>
      <c r="H108" s="495">
        <f t="shared" si="8"/>
        <v>14421839.157105399</v>
      </c>
      <c r="I108" s="438">
        <v>0</v>
      </c>
      <c r="J108" s="538">
        <f t="shared" si="11"/>
        <v>2278160.8428946044</v>
      </c>
      <c r="K108" s="496" t="s">
        <v>979</v>
      </c>
    </row>
    <row r="109" spans="2:11" hidden="1" outlineLevel="1" x14ac:dyDescent="0.2">
      <c r="B109" s="492"/>
      <c r="C109" s="497" t="s">
        <v>305</v>
      </c>
      <c r="D109" s="494">
        <f t="shared" si="9"/>
        <v>14421839.157105399</v>
      </c>
      <c r="E109" s="494">
        <f t="shared" si="6"/>
        <v>33050.048068366537</v>
      </c>
      <c r="F109" s="494">
        <f t="shared" si="7"/>
        <v>28912.727230395132</v>
      </c>
      <c r="G109" s="494">
        <f t="shared" si="10"/>
        <v>61962.77529876167</v>
      </c>
      <c r="H109" s="495">
        <f t="shared" si="8"/>
        <v>14392926.429875005</v>
      </c>
      <c r="I109" s="438">
        <v>0</v>
      </c>
      <c r="J109" s="538">
        <f t="shared" si="11"/>
        <v>2307073.5701249996</v>
      </c>
      <c r="K109" s="496" t="s">
        <v>979</v>
      </c>
    </row>
    <row r="110" spans="2:11" hidden="1" outlineLevel="1" x14ac:dyDescent="0.2">
      <c r="B110" s="492"/>
      <c r="C110" s="497" t="s">
        <v>304</v>
      </c>
      <c r="D110" s="494">
        <f t="shared" si="9"/>
        <v>14392926.429875005</v>
      </c>
      <c r="E110" s="494">
        <f t="shared" si="6"/>
        <v>32983.789735130224</v>
      </c>
      <c r="F110" s="494">
        <f t="shared" si="7"/>
        <v>28978.985563631446</v>
      </c>
      <c r="G110" s="494">
        <f t="shared" si="10"/>
        <v>61962.77529876167</v>
      </c>
      <c r="H110" s="495">
        <f t="shared" si="8"/>
        <v>14363947.444311373</v>
      </c>
      <c r="I110" s="438">
        <v>0</v>
      </c>
      <c r="J110" s="538">
        <f t="shared" si="11"/>
        <v>2336052.5556886313</v>
      </c>
      <c r="K110" s="496" t="s">
        <v>979</v>
      </c>
    </row>
    <row r="111" spans="2:11" hidden="1" outlineLevel="1" x14ac:dyDescent="0.2">
      <c r="B111" s="492"/>
      <c r="C111" s="497" t="s">
        <v>303</v>
      </c>
      <c r="D111" s="494">
        <f t="shared" si="9"/>
        <v>14363947.444311373</v>
      </c>
      <c r="E111" s="494">
        <f t="shared" si="6"/>
        <v>32917.379559880232</v>
      </c>
      <c r="F111" s="494">
        <f t="shared" si="7"/>
        <v>29045.395738881438</v>
      </c>
      <c r="G111" s="494">
        <f t="shared" si="10"/>
        <v>61962.77529876167</v>
      </c>
      <c r="H111" s="495">
        <f t="shared" si="8"/>
        <v>14334902.048572492</v>
      </c>
      <c r="I111" s="438">
        <v>0</v>
      </c>
      <c r="J111" s="538">
        <f t="shared" si="11"/>
        <v>2365097.9514275128</v>
      </c>
      <c r="K111" s="496" t="s">
        <v>979</v>
      </c>
    </row>
    <row r="112" spans="2:11" hidden="1" outlineLevel="1" x14ac:dyDescent="0.2">
      <c r="B112" s="492"/>
      <c r="C112" s="497" t="s">
        <v>302</v>
      </c>
      <c r="D112" s="494">
        <f t="shared" si="9"/>
        <v>14334902.048572492</v>
      </c>
      <c r="E112" s="494">
        <f t="shared" si="6"/>
        <v>32850.817194645293</v>
      </c>
      <c r="F112" s="494">
        <f t="shared" si="7"/>
        <v>29111.958104116376</v>
      </c>
      <c r="G112" s="494">
        <f t="shared" si="10"/>
        <v>61962.77529876167</v>
      </c>
      <c r="H112" s="495">
        <f t="shared" si="8"/>
        <v>14305790.090468375</v>
      </c>
      <c r="I112" s="438">
        <v>0</v>
      </c>
      <c r="J112" s="538">
        <f t="shared" si="11"/>
        <v>2394209.9095316292</v>
      </c>
      <c r="K112" s="496" t="s">
        <v>979</v>
      </c>
    </row>
    <row r="113" spans="2:11" hidden="1" outlineLevel="1" x14ac:dyDescent="0.2">
      <c r="B113" s="492"/>
      <c r="C113" s="497" t="s">
        <v>301</v>
      </c>
      <c r="D113" s="494">
        <f t="shared" si="9"/>
        <v>14305790.090468375</v>
      </c>
      <c r="E113" s="494">
        <f t="shared" si="6"/>
        <v>32784.102290656694</v>
      </c>
      <c r="F113" s="494">
        <f t="shared" si="7"/>
        <v>29178.673008104975</v>
      </c>
      <c r="G113" s="494">
        <f t="shared" si="10"/>
        <v>61962.77529876167</v>
      </c>
      <c r="H113" s="495">
        <f t="shared" si="8"/>
        <v>14276611.41746027</v>
      </c>
      <c r="I113" s="438">
        <v>0</v>
      </c>
      <c r="J113" s="538">
        <f t="shared" si="11"/>
        <v>2423388.582539734</v>
      </c>
      <c r="K113" s="496" t="s">
        <v>979</v>
      </c>
    </row>
    <row r="114" spans="2:11" hidden="1" outlineLevel="1" x14ac:dyDescent="0.2">
      <c r="B114" s="492"/>
      <c r="C114" s="497" t="s">
        <v>300</v>
      </c>
      <c r="D114" s="494">
        <f t="shared" si="9"/>
        <v>14276611.41746027</v>
      </c>
      <c r="E114" s="494">
        <f t="shared" si="6"/>
        <v>32717.234498346454</v>
      </c>
      <c r="F114" s="494">
        <f t="shared" si="7"/>
        <v>29245.540800415216</v>
      </c>
      <c r="G114" s="494">
        <f t="shared" si="10"/>
        <v>61962.77529876167</v>
      </c>
      <c r="H114" s="495">
        <f t="shared" si="8"/>
        <v>14247365.876659855</v>
      </c>
      <c r="I114" s="438">
        <v>0</v>
      </c>
      <c r="J114" s="538">
        <f t="shared" si="11"/>
        <v>2452634.1233401494</v>
      </c>
      <c r="K114" s="496" t="s">
        <v>979</v>
      </c>
    </row>
    <row r="115" spans="2:11" hidden="1" outlineLevel="1" x14ac:dyDescent="0.2">
      <c r="B115" s="492"/>
      <c r="C115" s="497" t="s">
        <v>299</v>
      </c>
      <c r="D115" s="494">
        <f t="shared" si="9"/>
        <v>14247365.876659855</v>
      </c>
      <c r="E115" s="494">
        <f t="shared" si="6"/>
        <v>32650.2134673455</v>
      </c>
      <c r="F115" s="494">
        <f t="shared" si="7"/>
        <v>29312.561831416169</v>
      </c>
      <c r="G115" s="494">
        <f t="shared" si="10"/>
        <v>61962.77529876167</v>
      </c>
      <c r="H115" s="495">
        <f t="shared" si="8"/>
        <v>14218053.314828439</v>
      </c>
      <c r="I115" s="438">
        <v>0</v>
      </c>
      <c r="J115" s="538">
        <f t="shared" si="11"/>
        <v>2481946.6851715655</v>
      </c>
      <c r="K115" s="496" t="s">
        <v>979</v>
      </c>
    </row>
    <row r="116" spans="2:11" hidden="1" outlineLevel="1" x14ac:dyDescent="0.2">
      <c r="B116" s="492"/>
      <c r="C116" s="497" t="s">
        <v>298</v>
      </c>
      <c r="D116" s="494">
        <f t="shared" si="9"/>
        <v>14218053.314828439</v>
      </c>
      <c r="E116" s="494">
        <f t="shared" si="6"/>
        <v>32583.038846481839</v>
      </c>
      <c r="F116" s="494">
        <f t="shared" si="7"/>
        <v>29379.736452279831</v>
      </c>
      <c r="G116" s="494">
        <f t="shared" si="10"/>
        <v>61962.77529876167</v>
      </c>
      <c r="H116" s="495">
        <f t="shared" si="8"/>
        <v>14188673.578376159</v>
      </c>
      <c r="I116" s="438">
        <v>0</v>
      </c>
      <c r="J116" s="538">
        <f t="shared" si="11"/>
        <v>2511326.4216238451</v>
      </c>
      <c r="K116" s="496" t="s">
        <v>979</v>
      </c>
    </row>
    <row r="117" spans="2:11" collapsed="1" x14ac:dyDescent="0.2">
      <c r="B117" s="492" t="s">
        <v>297</v>
      </c>
      <c r="C117" s="497" t="s">
        <v>296</v>
      </c>
      <c r="D117" s="494">
        <f t="shared" si="9"/>
        <v>14188673.578376159</v>
      </c>
      <c r="E117" s="494">
        <f t="shared" si="6"/>
        <v>32515.710283778699</v>
      </c>
      <c r="F117" s="494">
        <f t="shared" si="7"/>
        <v>29447.065014982971</v>
      </c>
      <c r="G117" s="494">
        <f t="shared" si="10"/>
        <v>61962.77529876167</v>
      </c>
      <c r="H117" s="495">
        <f t="shared" si="8"/>
        <v>14159226.513361176</v>
      </c>
      <c r="I117" s="438">
        <v>0</v>
      </c>
      <c r="J117" s="538">
        <f t="shared" si="11"/>
        <v>2540773.4866388282</v>
      </c>
      <c r="K117" s="496" t="s">
        <v>979</v>
      </c>
    </row>
    <row r="118" spans="2:11" hidden="1" outlineLevel="1" x14ac:dyDescent="0.2">
      <c r="B118" s="492"/>
      <c r="C118" s="497" t="s">
        <v>295</v>
      </c>
      <c r="D118" s="494">
        <f t="shared" si="9"/>
        <v>14159226.513361176</v>
      </c>
      <c r="E118" s="494">
        <f t="shared" si="6"/>
        <v>32448.227426452697</v>
      </c>
      <c r="F118" s="494">
        <f t="shared" si="7"/>
        <v>29514.547872308973</v>
      </c>
      <c r="G118" s="494">
        <f t="shared" si="10"/>
        <v>61962.77529876167</v>
      </c>
      <c r="H118" s="495">
        <f t="shared" si="8"/>
        <v>14129711.965488868</v>
      </c>
      <c r="I118" s="438">
        <v>0</v>
      </c>
      <c r="J118" s="538">
        <f t="shared" si="11"/>
        <v>2570288.0345111373</v>
      </c>
      <c r="K118" s="496" t="s">
        <v>979</v>
      </c>
    </row>
    <row r="119" spans="2:11" hidden="1" outlineLevel="1" x14ac:dyDescent="0.2">
      <c r="B119" s="492"/>
      <c r="C119" s="497" t="s">
        <v>294</v>
      </c>
      <c r="D119" s="494">
        <f t="shared" si="9"/>
        <v>14129711.965488868</v>
      </c>
      <c r="E119" s="494">
        <f t="shared" si="6"/>
        <v>32380.589920911989</v>
      </c>
      <c r="F119" s="494">
        <f t="shared" si="7"/>
        <v>29582.185377849681</v>
      </c>
      <c r="G119" s="494">
        <f t="shared" si="10"/>
        <v>61962.77529876167</v>
      </c>
      <c r="H119" s="495">
        <f t="shared" si="8"/>
        <v>14100129.780111019</v>
      </c>
      <c r="I119" s="438">
        <v>0</v>
      </c>
      <c r="J119" s="538">
        <f t="shared" si="11"/>
        <v>2599870.219888987</v>
      </c>
      <c r="K119" s="496" t="s">
        <v>979</v>
      </c>
    </row>
    <row r="120" spans="2:11" hidden="1" outlineLevel="1" x14ac:dyDescent="0.2">
      <c r="B120" s="492"/>
      <c r="C120" s="497" t="s">
        <v>293</v>
      </c>
      <c r="D120" s="494">
        <f t="shared" si="9"/>
        <v>14100129.780111019</v>
      </c>
      <c r="E120" s="494">
        <f t="shared" si="6"/>
        <v>32312.797412754418</v>
      </c>
      <c r="F120" s="494">
        <f t="shared" si="7"/>
        <v>29649.977886007251</v>
      </c>
      <c r="G120" s="494">
        <f t="shared" si="10"/>
        <v>61962.77529876167</v>
      </c>
      <c r="H120" s="495">
        <f t="shared" si="8"/>
        <v>14070479.80222501</v>
      </c>
      <c r="I120" s="438">
        <v>0</v>
      </c>
      <c r="J120" s="538">
        <f t="shared" si="11"/>
        <v>2629520.1977749942</v>
      </c>
      <c r="K120" s="496" t="s">
        <v>979</v>
      </c>
    </row>
    <row r="121" spans="2:11" hidden="1" outlineLevel="1" x14ac:dyDescent="0.2">
      <c r="B121" s="492"/>
      <c r="C121" s="497" t="s">
        <v>292</v>
      </c>
      <c r="D121" s="494">
        <f t="shared" si="9"/>
        <v>14070479.80222501</v>
      </c>
      <c r="E121" s="494">
        <f t="shared" si="6"/>
        <v>32244.84954676565</v>
      </c>
      <c r="F121" s="494">
        <f t="shared" si="7"/>
        <v>29717.925751996019</v>
      </c>
      <c r="G121" s="494">
        <f t="shared" si="10"/>
        <v>61962.77529876167</v>
      </c>
      <c r="H121" s="495">
        <f t="shared" si="8"/>
        <v>14040761.876473015</v>
      </c>
      <c r="I121" s="438">
        <v>0</v>
      </c>
      <c r="J121" s="538">
        <f t="shared" si="11"/>
        <v>2659238.1235269904</v>
      </c>
      <c r="K121" s="496" t="s">
        <v>979</v>
      </c>
    </row>
    <row r="122" spans="2:11" hidden="1" outlineLevel="1" x14ac:dyDescent="0.2">
      <c r="B122" s="492"/>
      <c r="C122" s="497" t="s">
        <v>291</v>
      </c>
      <c r="D122" s="494">
        <f t="shared" si="9"/>
        <v>14040761.876473015</v>
      </c>
      <c r="E122" s="494">
        <f t="shared" si="6"/>
        <v>32176.745966917326</v>
      </c>
      <c r="F122" s="494">
        <f t="shared" si="7"/>
        <v>29786.029331844344</v>
      </c>
      <c r="G122" s="494">
        <f t="shared" si="10"/>
        <v>61962.77529876167</v>
      </c>
      <c r="H122" s="495">
        <f t="shared" si="8"/>
        <v>14010975.847141171</v>
      </c>
      <c r="I122" s="438">
        <v>0</v>
      </c>
      <c r="J122" s="538">
        <f t="shared" si="11"/>
        <v>2689024.1528588347</v>
      </c>
      <c r="K122" s="496" t="s">
        <v>979</v>
      </c>
    </row>
    <row r="123" spans="2:11" hidden="1" outlineLevel="1" x14ac:dyDescent="0.2">
      <c r="B123" s="492"/>
      <c r="C123" s="497" t="s">
        <v>290</v>
      </c>
      <c r="D123" s="494">
        <f t="shared" si="9"/>
        <v>14010975.847141171</v>
      </c>
      <c r="E123" s="494">
        <f t="shared" si="6"/>
        <v>32108.486316365183</v>
      </c>
      <c r="F123" s="494">
        <f t="shared" si="7"/>
        <v>29854.288982396487</v>
      </c>
      <c r="G123" s="494">
        <f t="shared" si="10"/>
        <v>61962.77529876167</v>
      </c>
      <c r="H123" s="495">
        <f t="shared" si="8"/>
        <v>13981121.558158774</v>
      </c>
      <c r="I123" s="438">
        <v>0</v>
      </c>
      <c r="J123" s="538">
        <f t="shared" si="11"/>
        <v>2718878.4418412312</v>
      </c>
      <c r="K123" s="496" t="s">
        <v>979</v>
      </c>
    </row>
    <row r="124" spans="2:11" hidden="1" outlineLevel="1" x14ac:dyDescent="0.2">
      <c r="B124" s="492"/>
      <c r="C124" s="497" t="s">
        <v>289</v>
      </c>
      <c r="D124" s="494">
        <f t="shared" si="9"/>
        <v>13981121.558158774</v>
      </c>
      <c r="E124" s="494">
        <f t="shared" si="6"/>
        <v>32040.070237447191</v>
      </c>
      <c r="F124" s="494">
        <f t="shared" si="7"/>
        <v>29922.705061314478</v>
      </c>
      <c r="G124" s="494">
        <f t="shared" si="10"/>
        <v>61962.77529876167</v>
      </c>
      <c r="H124" s="495">
        <f t="shared" si="8"/>
        <v>13951198.853097459</v>
      </c>
      <c r="I124" s="438">
        <v>0</v>
      </c>
      <c r="J124" s="538">
        <f t="shared" si="11"/>
        <v>2748801.1469025458</v>
      </c>
      <c r="K124" s="496" t="s">
        <v>979</v>
      </c>
    </row>
    <row r="125" spans="2:11" hidden="1" outlineLevel="1" x14ac:dyDescent="0.2">
      <c r="B125" s="492"/>
      <c r="C125" s="497" t="s">
        <v>288</v>
      </c>
      <c r="D125" s="494">
        <f t="shared" si="9"/>
        <v>13951198.853097459</v>
      </c>
      <c r="E125" s="494">
        <f t="shared" si="6"/>
        <v>31971.497371681678</v>
      </c>
      <c r="F125" s="494">
        <f t="shared" si="7"/>
        <v>29991.277927079991</v>
      </c>
      <c r="G125" s="494">
        <f t="shared" si="10"/>
        <v>61962.77529876167</v>
      </c>
      <c r="H125" s="495">
        <f t="shared" si="8"/>
        <v>13921207.575170379</v>
      </c>
      <c r="I125" s="438">
        <v>0</v>
      </c>
      <c r="J125" s="538">
        <f t="shared" si="11"/>
        <v>2778792.424829626</v>
      </c>
      <c r="K125" s="496" t="s">
        <v>979</v>
      </c>
    </row>
    <row r="126" spans="2:11" hidden="1" outlineLevel="1" x14ac:dyDescent="0.2">
      <c r="B126" s="492"/>
      <c r="C126" s="497" t="s">
        <v>287</v>
      </c>
      <c r="D126" s="494">
        <f t="shared" si="9"/>
        <v>13921207.575170379</v>
      </c>
      <c r="E126" s="494">
        <f t="shared" si="6"/>
        <v>31902.767359765454</v>
      </c>
      <c r="F126" s="494">
        <f t="shared" si="7"/>
        <v>30060.007938996216</v>
      </c>
      <c r="G126" s="494">
        <f t="shared" si="10"/>
        <v>61962.77529876167</v>
      </c>
      <c r="H126" s="495">
        <f t="shared" si="8"/>
        <v>13891147.567231383</v>
      </c>
      <c r="I126" s="438">
        <v>0</v>
      </c>
      <c r="J126" s="538">
        <f t="shared" si="11"/>
        <v>2808852.4327686224</v>
      </c>
      <c r="K126" s="496" t="s">
        <v>979</v>
      </c>
    </row>
    <row r="127" spans="2:11" hidden="1" outlineLevel="1" x14ac:dyDescent="0.2">
      <c r="B127" s="492"/>
      <c r="C127" s="497" t="s">
        <v>286</v>
      </c>
      <c r="D127" s="494">
        <f t="shared" si="9"/>
        <v>13891147.567231383</v>
      </c>
      <c r="E127" s="494">
        <f t="shared" si="6"/>
        <v>31833.879841571921</v>
      </c>
      <c r="F127" s="494">
        <f t="shared" si="7"/>
        <v>30128.895457189748</v>
      </c>
      <c r="G127" s="494">
        <f t="shared" si="10"/>
        <v>61962.77529876167</v>
      </c>
      <c r="H127" s="495">
        <f t="shared" si="8"/>
        <v>13861018.671774194</v>
      </c>
      <c r="I127" s="438">
        <v>0</v>
      </c>
      <c r="J127" s="538">
        <f t="shared" si="11"/>
        <v>2838981.3282258119</v>
      </c>
      <c r="K127" s="496" t="s">
        <v>979</v>
      </c>
    </row>
    <row r="128" spans="2:11" hidden="1" outlineLevel="1" x14ac:dyDescent="0.2">
      <c r="B128" s="492"/>
      <c r="C128" s="497" t="s">
        <v>285</v>
      </c>
      <c r="D128" s="494">
        <f t="shared" si="9"/>
        <v>13861018.671774194</v>
      </c>
      <c r="E128" s="494">
        <f t="shared" si="6"/>
        <v>31764.834456149194</v>
      </c>
      <c r="F128" s="494">
        <f t="shared" si="7"/>
        <v>30197.940842612476</v>
      </c>
      <c r="G128" s="494">
        <f t="shared" si="10"/>
        <v>61962.77529876167</v>
      </c>
      <c r="H128" s="495">
        <f t="shared" si="8"/>
        <v>13830820.730931582</v>
      </c>
      <c r="I128" s="438">
        <v>0</v>
      </c>
      <c r="J128" s="538">
        <f t="shared" si="11"/>
        <v>2869179.2690684246</v>
      </c>
      <c r="K128" s="496" t="s">
        <v>979</v>
      </c>
    </row>
    <row r="129" spans="2:11" collapsed="1" x14ac:dyDescent="0.2">
      <c r="B129" s="492" t="s">
        <v>284</v>
      </c>
      <c r="C129" s="497" t="s">
        <v>283</v>
      </c>
      <c r="D129" s="494">
        <f t="shared" si="9"/>
        <v>13830820.730931582</v>
      </c>
      <c r="E129" s="494">
        <f t="shared" si="6"/>
        <v>31695.630841718208</v>
      </c>
      <c r="F129" s="494">
        <f t="shared" si="7"/>
        <v>30267.144457043461</v>
      </c>
      <c r="G129" s="494">
        <f t="shared" si="10"/>
        <v>61962.77529876167</v>
      </c>
      <c r="H129" s="504">
        <f t="shared" si="8"/>
        <v>13800553.586474538</v>
      </c>
      <c r="I129" s="438">
        <v>0</v>
      </c>
      <c r="J129" s="538">
        <f t="shared" si="11"/>
        <v>2899446.4135254682</v>
      </c>
      <c r="K129" s="496" t="s">
        <v>979</v>
      </c>
    </row>
    <row r="130" spans="2:11" hidden="1" outlineLevel="1" x14ac:dyDescent="0.2">
      <c r="B130" s="492"/>
      <c r="C130" s="497" t="s">
        <v>282</v>
      </c>
      <c r="D130" s="494">
        <f t="shared" si="9"/>
        <v>13800553.586474538</v>
      </c>
      <c r="E130" s="494">
        <f t="shared" si="6"/>
        <v>31626.268635670815</v>
      </c>
      <c r="F130" s="494">
        <f t="shared" si="7"/>
        <v>30336.506663090855</v>
      </c>
      <c r="G130" s="494">
        <f t="shared" si="10"/>
        <v>61962.77529876167</v>
      </c>
      <c r="H130" s="495">
        <f t="shared" si="8"/>
        <v>13770217.079811446</v>
      </c>
      <c r="I130" s="438">
        <v>0</v>
      </c>
      <c r="J130" s="538">
        <f t="shared" si="11"/>
        <v>2929782.9201885592</v>
      </c>
      <c r="K130" s="496" t="s">
        <v>979</v>
      </c>
    </row>
    <row r="131" spans="2:11" hidden="1" outlineLevel="1" x14ac:dyDescent="0.2">
      <c r="B131" s="492"/>
      <c r="C131" s="497" t="s">
        <v>281</v>
      </c>
      <c r="D131" s="494">
        <f t="shared" si="9"/>
        <v>13770217.079811446</v>
      </c>
      <c r="E131" s="494">
        <f t="shared" si="6"/>
        <v>31556.747474567899</v>
      </c>
      <c r="F131" s="494">
        <f t="shared" si="7"/>
        <v>30406.02782419377</v>
      </c>
      <c r="G131" s="494">
        <f t="shared" si="10"/>
        <v>61962.77529876167</v>
      </c>
      <c r="H131" s="495">
        <f t="shared" si="8"/>
        <v>13739811.051987253</v>
      </c>
      <c r="I131" s="438">
        <v>0</v>
      </c>
      <c r="J131" s="538">
        <f t="shared" si="11"/>
        <v>2960188.9480127529</v>
      </c>
      <c r="K131" s="496" t="s">
        <v>979</v>
      </c>
    </row>
    <row r="132" spans="2:11" hidden="1" outlineLevel="1" x14ac:dyDescent="0.2">
      <c r="B132" s="492"/>
      <c r="C132" s="497" t="s">
        <v>280</v>
      </c>
      <c r="D132" s="494">
        <f t="shared" si="9"/>
        <v>13739811.051987253</v>
      </c>
      <c r="E132" s="494">
        <f t="shared" si="6"/>
        <v>31487.066994137454</v>
      </c>
      <c r="F132" s="494">
        <f t="shared" si="7"/>
        <v>30475.708304624215</v>
      </c>
      <c r="G132" s="494">
        <f t="shared" si="10"/>
        <v>61962.77529876167</v>
      </c>
      <c r="H132" s="495">
        <f t="shared" si="8"/>
        <v>13709335.343682628</v>
      </c>
      <c r="I132" s="438">
        <v>0</v>
      </c>
      <c r="J132" s="538">
        <f t="shared" si="11"/>
        <v>2990664.656317377</v>
      </c>
      <c r="K132" s="496" t="s">
        <v>979</v>
      </c>
    </row>
    <row r="133" spans="2:11" hidden="1" outlineLevel="1" x14ac:dyDescent="0.2">
      <c r="B133" s="492"/>
      <c r="C133" s="497" t="s">
        <v>279</v>
      </c>
      <c r="D133" s="494">
        <f t="shared" si="9"/>
        <v>13709335.343682628</v>
      </c>
      <c r="E133" s="494">
        <f t="shared" si="6"/>
        <v>31417.226829272691</v>
      </c>
      <c r="F133" s="494">
        <f t="shared" si="7"/>
        <v>30545.548469488978</v>
      </c>
      <c r="G133" s="494">
        <f t="shared" si="10"/>
        <v>61962.77529876167</v>
      </c>
      <c r="H133" s="495">
        <f t="shared" si="8"/>
        <v>13678789.795213139</v>
      </c>
      <c r="I133" s="438">
        <v>0</v>
      </c>
      <c r="J133" s="538">
        <f t="shared" si="11"/>
        <v>3021210.204786866</v>
      </c>
      <c r="K133" s="496" t="s">
        <v>979</v>
      </c>
    </row>
    <row r="134" spans="2:11" hidden="1" outlineLevel="1" x14ac:dyDescent="0.2">
      <c r="B134" s="492"/>
      <c r="C134" s="497" t="s">
        <v>278</v>
      </c>
      <c r="D134" s="494">
        <f t="shared" si="9"/>
        <v>13678789.795213139</v>
      </c>
      <c r="E134" s="494">
        <f t="shared" si="6"/>
        <v>31347.226614030111</v>
      </c>
      <c r="F134" s="494">
        <f t="shared" si="7"/>
        <v>30615.548684731559</v>
      </c>
      <c r="G134" s="494">
        <f t="shared" si="10"/>
        <v>61962.77529876167</v>
      </c>
      <c r="H134" s="495">
        <f t="shared" si="8"/>
        <v>13648174.246528408</v>
      </c>
      <c r="I134" s="438">
        <v>0</v>
      </c>
      <c r="J134" s="538">
        <f t="shared" si="11"/>
        <v>3051825.7534715976</v>
      </c>
      <c r="K134" s="496" t="s">
        <v>979</v>
      </c>
    </row>
    <row r="135" spans="2:11" hidden="1" outlineLevel="1" x14ac:dyDescent="0.2">
      <c r="B135" s="492"/>
      <c r="C135" s="497" t="s">
        <v>277</v>
      </c>
      <c r="D135" s="494">
        <f t="shared" si="9"/>
        <v>13648174.246528408</v>
      </c>
      <c r="E135" s="494">
        <f t="shared" si="6"/>
        <v>31277.065981627602</v>
      </c>
      <c r="F135" s="494">
        <f t="shared" si="7"/>
        <v>30685.709317134068</v>
      </c>
      <c r="G135" s="494">
        <f t="shared" si="10"/>
        <v>61962.77529876167</v>
      </c>
      <c r="H135" s="495">
        <f t="shared" si="8"/>
        <v>13617488.537211273</v>
      </c>
      <c r="I135" s="438">
        <v>0</v>
      </c>
      <c r="J135" s="538">
        <f t="shared" si="11"/>
        <v>3082511.4627887318</v>
      </c>
      <c r="K135" s="496" t="s">
        <v>979</v>
      </c>
    </row>
    <row r="136" spans="2:11" hidden="1" outlineLevel="1" x14ac:dyDescent="0.2">
      <c r="B136" s="492"/>
      <c r="C136" s="497" t="s">
        <v>276</v>
      </c>
      <c r="D136" s="494">
        <f t="shared" si="9"/>
        <v>13617488.537211273</v>
      </c>
      <c r="E136" s="494">
        <f t="shared" si="6"/>
        <v>31206.744564442499</v>
      </c>
      <c r="F136" s="494">
        <f t="shared" si="7"/>
        <v>30756.030734319171</v>
      </c>
      <c r="G136" s="494">
        <f t="shared" si="10"/>
        <v>61962.77529876167</v>
      </c>
      <c r="H136" s="495">
        <f t="shared" si="8"/>
        <v>13586732.506476954</v>
      </c>
      <c r="I136" s="438">
        <v>0</v>
      </c>
      <c r="J136" s="538">
        <f t="shared" si="11"/>
        <v>3113267.493523051</v>
      </c>
      <c r="K136" s="496" t="s">
        <v>979</v>
      </c>
    </row>
    <row r="137" spans="2:11" hidden="1" outlineLevel="1" x14ac:dyDescent="0.2">
      <c r="B137" s="492"/>
      <c r="C137" s="497" t="s">
        <v>275</v>
      </c>
      <c r="D137" s="494">
        <f t="shared" si="9"/>
        <v>13586732.506476954</v>
      </c>
      <c r="E137" s="494">
        <f t="shared" si="6"/>
        <v>31136.261994009685</v>
      </c>
      <c r="F137" s="494">
        <f t="shared" si="7"/>
        <v>30826.513304751985</v>
      </c>
      <c r="G137" s="494">
        <f t="shared" si="10"/>
        <v>61962.77529876167</v>
      </c>
      <c r="H137" s="495">
        <f t="shared" si="8"/>
        <v>13555905.993172202</v>
      </c>
      <c r="I137" s="438">
        <v>0</v>
      </c>
      <c r="J137" s="538">
        <f t="shared" si="11"/>
        <v>3144094.0068278029</v>
      </c>
      <c r="K137" s="496" t="s">
        <v>979</v>
      </c>
    </row>
    <row r="138" spans="2:11" hidden="1" outlineLevel="1" x14ac:dyDescent="0.2">
      <c r="B138" s="492"/>
      <c r="C138" s="497" t="s">
        <v>274</v>
      </c>
      <c r="D138" s="494">
        <f t="shared" si="9"/>
        <v>13555905.993172202</v>
      </c>
      <c r="E138" s="494">
        <f t="shared" si="6"/>
        <v>31065.617901019632</v>
      </c>
      <c r="F138" s="494">
        <f t="shared" si="7"/>
        <v>30897.157397742038</v>
      </c>
      <c r="G138" s="494">
        <f t="shared" si="10"/>
        <v>61962.77529876167</v>
      </c>
      <c r="H138" s="495">
        <f t="shared" si="8"/>
        <v>13525008.835774461</v>
      </c>
      <c r="I138" s="438">
        <v>0</v>
      </c>
      <c r="J138" s="538">
        <f t="shared" si="11"/>
        <v>3174991.1642255448</v>
      </c>
      <c r="K138" s="496" t="s">
        <v>979</v>
      </c>
    </row>
    <row r="139" spans="2:11" hidden="1" outlineLevel="1" x14ac:dyDescent="0.2">
      <c r="B139" s="492"/>
      <c r="C139" s="497" t="s">
        <v>273</v>
      </c>
      <c r="D139" s="494">
        <f t="shared" si="9"/>
        <v>13525008.835774461</v>
      </c>
      <c r="E139" s="494">
        <f t="shared" si="6"/>
        <v>30994.811915316473</v>
      </c>
      <c r="F139" s="494">
        <f t="shared" si="7"/>
        <v>30967.963383445196</v>
      </c>
      <c r="G139" s="494">
        <f t="shared" si="10"/>
        <v>61962.77529876167</v>
      </c>
      <c r="H139" s="495">
        <f t="shared" si="8"/>
        <v>13494040.872391015</v>
      </c>
      <c r="I139" s="438">
        <v>0</v>
      </c>
      <c r="J139" s="538">
        <f t="shared" si="11"/>
        <v>3205959.1276089898</v>
      </c>
      <c r="K139" s="496" t="s">
        <v>979</v>
      </c>
    </row>
    <row r="140" spans="2:11" hidden="1" outlineLevel="1" x14ac:dyDescent="0.2">
      <c r="B140" s="492"/>
      <c r="C140" s="497" t="s">
        <v>272</v>
      </c>
      <c r="D140" s="494">
        <f t="shared" si="9"/>
        <v>13494040.872391015</v>
      </c>
      <c r="E140" s="494">
        <f t="shared" si="6"/>
        <v>30923.843665896078</v>
      </c>
      <c r="F140" s="494">
        <f t="shared" si="7"/>
        <v>31038.931632865591</v>
      </c>
      <c r="G140" s="494">
        <f t="shared" si="10"/>
        <v>61962.77529876167</v>
      </c>
      <c r="H140" s="495">
        <f t="shared" si="8"/>
        <v>13463001.94075815</v>
      </c>
      <c r="I140" s="438">
        <v>0</v>
      </c>
      <c r="J140" s="538">
        <f t="shared" si="11"/>
        <v>3236998.0592418555</v>
      </c>
      <c r="K140" s="496" t="s">
        <v>979</v>
      </c>
    </row>
    <row r="141" spans="2:11" collapsed="1" x14ac:dyDescent="0.2">
      <c r="B141" s="492" t="s">
        <v>271</v>
      </c>
      <c r="C141" s="497" t="s">
        <v>270</v>
      </c>
      <c r="D141" s="494">
        <f t="shared" si="9"/>
        <v>13463001.94075815</v>
      </c>
      <c r="E141" s="494">
        <f t="shared" si="6"/>
        <v>30852.712780904094</v>
      </c>
      <c r="F141" s="494">
        <f t="shared" si="7"/>
        <v>31110.062517857576</v>
      </c>
      <c r="G141" s="494">
        <f t="shared" si="10"/>
        <v>61962.77529876167</v>
      </c>
      <c r="H141" s="495">
        <f t="shared" si="8"/>
        <v>13431891.878240293</v>
      </c>
      <c r="I141" s="438">
        <v>0</v>
      </c>
      <c r="J141" s="538">
        <f t="shared" si="11"/>
        <v>3268108.1217597132</v>
      </c>
      <c r="K141" s="496" t="s">
        <v>979</v>
      </c>
    </row>
    <row r="142" spans="2:11" hidden="1" outlineLevel="1" x14ac:dyDescent="0.2">
      <c r="B142" s="492"/>
      <c r="C142" s="497" t="s">
        <v>269</v>
      </c>
      <c r="D142" s="494">
        <f t="shared" si="9"/>
        <v>13431891.878240293</v>
      </c>
      <c r="E142" s="494">
        <f t="shared" si="6"/>
        <v>30781.418887634005</v>
      </c>
      <c r="F142" s="494">
        <f t="shared" si="7"/>
        <v>31181.356411127665</v>
      </c>
      <c r="G142" s="494">
        <f t="shared" si="10"/>
        <v>61962.77529876167</v>
      </c>
      <c r="H142" s="495">
        <f t="shared" si="8"/>
        <v>13400710.521829166</v>
      </c>
      <c r="I142" s="438">
        <v>0</v>
      </c>
      <c r="J142" s="538">
        <f t="shared" si="11"/>
        <v>3299289.478170841</v>
      </c>
      <c r="K142" s="496" t="s">
        <v>979</v>
      </c>
    </row>
    <row r="143" spans="2:11" hidden="1" outlineLevel="1" x14ac:dyDescent="0.2">
      <c r="B143" s="492"/>
      <c r="C143" s="497" t="s">
        <v>268</v>
      </c>
      <c r="D143" s="494">
        <f t="shared" si="9"/>
        <v>13400710.521829166</v>
      </c>
      <c r="E143" s="494">
        <f t="shared" si="6"/>
        <v>30709.96161252517</v>
      </c>
      <c r="F143" s="494">
        <f t="shared" si="7"/>
        <v>31252.813686236499</v>
      </c>
      <c r="G143" s="494">
        <f t="shared" si="10"/>
        <v>61962.77529876167</v>
      </c>
      <c r="H143" s="495">
        <f t="shared" si="8"/>
        <v>13369457.708142929</v>
      </c>
      <c r="I143" s="438">
        <v>0</v>
      </c>
      <c r="J143" s="538">
        <f t="shared" si="11"/>
        <v>3330542.2918570773</v>
      </c>
      <c r="K143" s="496" t="s">
        <v>979</v>
      </c>
    </row>
    <row r="144" spans="2:11" hidden="1" outlineLevel="1" x14ac:dyDescent="0.2">
      <c r="B144" s="492"/>
      <c r="C144" s="497" t="s">
        <v>267</v>
      </c>
      <c r="D144" s="494">
        <f t="shared" si="9"/>
        <v>13369457.708142929</v>
      </c>
      <c r="E144" s="494">
        <f t="shared" si="6"/>
        <v>30638.340581160879</v>
      </c>
      <c r="F144" s="494">
        <f t="shared" si="7"/>
        <v>31324.43471760079</v>
      </c>
      <c r="G144" s="494">
        <f t="shared" si="10"/>
        <v>61962.77529876167</v>
      </c>
      <c r="H144" s="495">
        <f t="shared" si="8"/>
        <v>13338133.273425328</v>
      </c>
      <c r="I144" s="438">
        <v>0</v>
      </c>
      <c r="J144" s="538">
        <f t="shared" si="11"/>
        <v>3361866.726574678</v>
      </c>
      <c r="K144" s="496" t="s">
        <v>979</v>
      </c>
    </row>
    <row r="145" spans="2:11" hidden="1" outlineLevel="1" x14ac:dyDescent="0.2">
      <c r="B145" s="492"/>
      <c r="C145" s="497" t="s">
        <v>266</v>
      </c>
      <c r="D145" s="494">
        <f t="shared" si="9"/>
        <v>13338133.273425328</v>
      </c>
      <c r="E145" s="494">
        <f t="shared" si="6"/>
        <v>30566.555418266376</v>
      </c>
      <c r="F145" s="494">
        <f t="shared" si="7"/>
        <v>31396.219880495293</v>
      </c>
      <c r="G145" s="494">
        <f t="shared" si="10"/>
        <v>61962.77529876167</v>
      </c>
      <c r="H145" s="495">
        <f t="shared" si="8"/>
        <v>13306737.053544832</v>
      </c>
      <c r="I145" s="438">
        <v>0</v>
      </c>
      <c r="J145" s="538">
        <f t="shared" si="11"/>
        <v>3393262.9464551732</v>
      </c>
      <c r="K145" s="496" t="s">
        <v>979</v>
      </c>
    </row>
    <row r="146" spans="2:11" hidden="1" outlineLevel="1" x14ac:dyDescent="0.2">
      <c r="B146" s="492"/>
      <c r="C146" s="497" t="s">
        <v>265</v>
      </c>
      <c r="D146" s="494">
        <f t="shared" si="9"/>
        <v>13306737.053544832</v>
      </c>
      <c r="E146" s="494">
        <f t="shared" si="6"/>
        <v>30494.605747706908</v>
      </c>
      <c r="F146" s="494">
        <f t="shared" si="7"/>
        <v>31468.169551054762</v>
      </c>
      <c r="G146" s="494">
        <f t="shared" si="10"/>
        <v>61962.77529876167</v>
      </c>
      <c r="H146" s="495">
        <f t="shared" si="8"/>
        <v>13275268.883993778</v>
      </c>
      <c r="I146" s="438">
        <v>0</v>
      </c>
      <c r="J146" s="538">
        <f t="shared" si="11"/>
        <v>3424731.1160062281</v>
      </c>
      <c r="K146" s="496" t="s">
        <v>979</v>
      </c>
    </row>
    <row r="147" spans="2:11" hidden="1" outlineLevel="1" x14ac:dyDescent="0.2">
      <c r="B147" s="492"/>
      <c r="C147" s="497" t="s">
        <v>264</v>
      </c>
      <c r="D147" s="494">
        <f t="shared" si="9"/>
        <v>13275268.883993778</v>
      </c>
      <c r="E147" s="494">
        <f t="shared" si="6"/>
        <v>30422.491192485741</v>
      </c>
      <c r="F147" s="494">
        <f t="shared" si="7"/>
        <v>31540.284106275929</v>
      </c>
      <c r="G147" s="494">
        <f t="shared" si="10"/>
        <v>61962.77529876167</v>
      </c>
      <c r="H147" s="495">
        <f t="shared" si="8"/>
        <v>13243728.599887503</v>
      </c>
      <c r="I147" s="438">
        <v>0</v>
      </c>
      <c r="J147" s="538">
        <f t="shared" si="11"/>
        <v>3456271.4001125041</v>
      </c>
      <c r="K147" s="496" t="s">
        <v>979</v>
      </c>
    </row>
    <row r="148" spans="2:11" hidden="1" outlineLevel="1" x14ac:dyDescent="0.2">
      <c r="B148" s="492"/>
      <c r="C148" s="497" t="s">
        <v>263</v>
      </c>
      <c r="D148" s="494">
        <f t="shared" si="9"/>
        <v>13243728.599887503</v>
      </c>
      <c r="E148" s="494">
        <f t="shared" si="6"/>
        <v>30350.211374742194</v>
      </c>
      <c r="F148" s="494">
        <f t="shared" si="7"/>
        <v>31612.563924019476</v>
      </c>
      <c r="G148" s="494">
        <f t="shared" si="10"/>
        <v>61962.77529876167</v>
      </c>
      <c r="H148" s="495">
        <f t="shared" si="8"/>
        <v>13212116.035963483</v>
      </c>
      <c r="I148" s="438">
        <v>0</v>
      </c>
      <c r="J148" s="538">
        <f t="shared" si="11"/>
        <v>3487883.9640365238</v>
      </c>
      <c r="K148" s="496" t="s">
        <v>979</v>
      </c>
    </row>
    <row r="149" spans="2:11" hidden="1" outlineLevel="1" x14ac:dyDescent="0.2">
      <c r="B149" s="492"/>
      <c r="C149" s="497" t="s">
        <v>262</v>
      </c>
      <c r="D149" s="494">
        <f t="shared" si="9"/>
        <v>13212116.035963483</v>
      </c>
      <c r="E149" s="494">
        <f t="shared" si="6"/>
        <v>30277.765915749649</v>
      </c>
      <c r="F149" s="494">
        <f t="shared" si="7"/>
        <v>31685.00938301202</v>
      </c>
      <c r="G149" s="494">
        <f t="shared" si="10"/>
        <v>61962.77529876167</v>
      </c>
      <c r="H149" s="495">
        <f t="shared" si="8"/>
        <v>13180431.026580472</v>
      </c>
      <c r="I149" s="438">
        <v>0</v>
      </c>
      <c r="J149" s="538">
        <f t="shared" si="11"/>
        <v>3519568.9734195359</v>
      </c>
      <c r="K149" s="496" t="s">
        <v>979</v>
      </c>
    </row>
    <row r="150" spans="2:11" hidden="1" outlineLevel="1" x14ac:dyDescent="0.2">
      <c r="B150" s="492"/>
      <c r="C150" s="497" t="s">
        <v>261</v>
      </c>
      <c r="D150" s="494">
        <f t="shared" si="9"/>
        <v>13180431.026580472</v>
      </c>
      <c r="E150" s="494">
        <f t="shared" ref="E150:E213" si="12">+D150*($J$6/12)</f>
        <v>30205.154435913581</v>
      </c>
      <c r="F150" s="494">
        <f t="shared" ref="F150:F213" si="13">+G150-E150</f>
        <v>31757.620862848089</v>
      </c>
      <c r="G150" s="494">
        <f t="shared" si="10"/>
        <v>61962.77529876167</v>
      </c>
      <c r="H150" s="495">
        <f t="shared" ref="H150:H213" si="14">+D150-F150-I150</f>
        <v>13148673.405717624</v>
      </c>
      <c r="I150" s="438">
        <v>0</v>
      </c>
      <c r="J150" s="538">
        <f t="shared" si="11"/>
        <v>3551326.594282384</v>
      </c>
      <c r="K150" s="496" t="s">
        <v>979</v>
      </c>
    </row>
    <row r="151" spans="2:11" hidden="1" outlineLevel="1" x14ac:dyDescent="0.2">
      <c r="B151" s="492"/>
      <c r="C151" s="497" t="s">
        <v>260</v>
      </c>
      <c r="D151" s="494">
        <f t="shared" ref="D151:D214" si="15">+H150</f>
        <v>13148673.405717624</v>
      </c>
      <c r="E151" s="494">
        <f t="shared" si="12"/>
        <v>30132.376554769555</v>
      </c>
      <c r="F151" s="494">
        <f t="shared" si="13"/>
        <v>31830.398743992115</v>
      </c>
      <c r="G151" s="494">
        <f t="shared" ref="G151:G214" si="16">+G150</f>
        <v>61962.77529876167</v>
      </c>
      <c r="H151" s="495">
        <f t="shared" si="14"/>
        <v>13116843.006973632</v>
      </c>
      <c r="I151" s="438">
        <v>0</v>
      </c>
      <c r="J151" s="538">
        <f t="shared" si="11"/>
        <v>3583156.9930263762</v>
      </c>
      <c r="K151" s="496" t="s">
        <v>979</v>
      </c>
    </row>
    <row r="152" spans="2:11" hidden="1" outlineLevel="1" x14ac:dyDescent="0.2">
      <c r="B152" s="492"/>
      <c r="C152" s="497" t="s">
        <v>259</v>
      </c>
      <c r="D152" s="494">
        <f t="shared" si="15"/>
        <v>13116843.006973632</v>
      </c>
      <c r="E152" s="494">
        <f t="shared" si="12"/>
        <v>30059.431890981239</v>
      </c>
      <c r="F152" s="494">
        <f t="shared" si="13"/>
        <v>31903.34340778043</v>
      </c>
      <c r="G152" s="494">
        <f t="shared" si="16"/>
        <v>61962.77529876167</v>
      </c>
      <c r="H152" s="495">
        <f t="shared" si="14"/>
        <v>13084939.663565852</v>
      </c>
      <c r="I152" s="438">
        <v>0</v>
      </c>
      <c r="J152" s="538">
        <f t="shared" ref="J152:J215" si="17">+J151+F152</f>
        <v>3615060.3364341566</v>
      </c>
      <c r="K152" s="496" t="s">
        <v>979</v>
      </c>
    </row>
    <row r="153" spans="2:11" collapsed="1" x14ac:dyDescent="0.2">
      <c r="B153" s="492" t="s">
        <v>258</v>
      </c>
      <c r="C153" s="497" t="s">
        <v>257</v>
      </c>
      <c r="D153" s="494">
        <f t="shared" si="15"/>
        <v>13084939.663565852</v>
      </c>
      <c r="E153" s="494">
        <f t="shared" si="12"/>
        <v>29986.320062338411</v>
      </c>
      <c r="F153" s="494">
        <f t="shared" si="13"/>
        <v>31976.455236423259</v>
      </c>
      <c r="G153" s="494">
        <f t="shared" si="16"/>
        <v>61962.77529876167</v>
      </c>
      <c r="H153" s="495">
        <f t="shared" si="14"/>
        <v>13052963.208329428</v>
      </c>
      <c r="I153" s="438">
        <v>0</v>
      </c>
      <c r="J153" s="538">
        <f t="shared" si="17"/>
        <v>3647036.7916705799</v>
      </c>
      <c r="K153" s="496" t="s">
        <v>979</v>
      </c>
    </row>
    <row r="154" spans="2:11" hidden="1" outlineLevel="1" x14ac:dyDescent="0.2">
      <c r="B154" s="492"/>
      <c r="C154" s="497" t="s">
        <v>256</v>
      </c>
      <c r="D154" s="494">
        <f t="shared" si="15"/>
        <v>13052963.208329428</v>
      </c>
      <c r="E154" s="494">
        <f t="shared" si="12"/>
        <v>29913.040685754939</v>
      </c>
      <c r="F154" s="494">
        <f t="shared" si="13"/>
        <v>32049.734613006731</v>
      </c>
      <c r="G154" s="494">
        <f t="shared" si="16"/>
        <v>61962.77529876167</v>
      </c>
      <c r="H154" s="495">
        <f t="shared" si="14"/>
        <v>13020913.473716421</v>
      </c>
      <c r="I154" s="438">
        <v>0</v>
      </c>
      <c r="J154" s="538">
        <f t="shared" si="17"/>
        <v>3679086.5262835869</v>
      </c>
      <c r="K154" s="496" t="s">
        <v>979</v>
      </c>
    </row>
    <row r="155" spans="2:11" hidden="1" outlineLevel="1" x14ac:dyDescent="0.2">
      <c r="B155" s="492"/>
      <c r="C155" s="497" t="s">
        <v>255</v>
      </c>
      <c r="D155" s="494">
        <f t="shared" si="15"/>
        <v>13020913.473716421</v>
      </c>
      <c r="E155" s="494">
        <f t="shared" si="12"/>
        <v>29839.5933772668</v>
      </c>
      <c r="F155" s="494">
        <f t="shared" si="13"/>
        <v>32123.18192149487</v>
      </c>
      <c r="G155" s="494">
        <f t="shared" si="16"/>
        <v>61962.77529876167</v>
      </c>
      <c r="H155" s="495">
        <f t="shared" si="14"/>
        <v>12988790.291794926</v>
      </c>
      <c r="I155" s="438">
        <v>0</v>
      </c>
      <c r="J155" s="538">
        <f t="shared" si="17"/>
        <v>3711209.7082050815</v>
      </c>
      <c r="K155" s="496" t="s">
        <v>979</v>
      </c>
    </row>
    <row r="156" spans="2:11" hidden="1" outlineLevel="1" x14ac:dyDescent="0.2">
      <c r="B156" s="492"/>
      <c r="C156" s="497" t="s">
        <v>254</v>
      </c>
      <c r="D156" s="494">
        <f t="shared" si="15"/>
        <v>12988790.291794926</v>
      </c>
      <c r="E156" s="494">
        <f t="shared" si="12"/>
        <v>29765.977752030038</v>
      </c>
      <c r="F156" s="494">
        <f t="shared" si="13"/>
        <v>32196.797546731632</v>
      </c>
      <c r="G156" s="494">
        <f t="shared" si="16"/>
        <v>61962.77529876167</v>
      </c>
      <c r="H156" s="495">
        <f t="shared" si="14"/>
        <v>12956593.494248195</v>
      </c>
      <c r="I156" s="438">
        <v>0</v>
      </c>
      <c r="J156" s="538">
        <f t="shared" si="17"/>
        <v>3743406.5057518133</v>
      </c>
      <c r="K156" s="496" t="s">
        <v>979</v>
      </c>
    </row>
    <row r="157" spans="2:11" hidden="1" outlineLevel="1" x14ac:dyDescent="0.2">
      <c r="B157" s="492"/>
      <c r="C157" s="497" t="s">
        <v>253</v>
      </c>
      <c r="D157" s="494">
        <f t="shared" si="15"/>
        <v>12956593.494248195</v>
      </c>
      <c r="E157" s="494">
        <f t="shared" si="12"/>
        <v>29692.193424318779</v>
      </c>
      <c r="F157" s="494">
        <f t="shared" si="13"/>
        <v>32270.581874442891</v>
      </c>
      <c r="G157" s="494">
        <f t="shared" si="16"/>
        <v>61962.77529876167</v>
      </c>
      <c r="H157" s="495">
        <f t="shared" si="14"/>
        <v>12924322.912373751</v>
      </c>
      <c r="I157" s="438">
        <v>0</v>
      </c>
      <c r="J157" s="538">
        <f t="shared" si="17"/>
        <v>3775677.087626256</v>
      </c>
      <c r="K157" s="496" t="s">
        <v>979</v>
      </c>
    </row>
    <row r="158" spans="2:11" hidden="1" outlineLevel="1" x14ac:dyDescent="0.2">
      <c r="B158" s="492"/>
      <c r="C158" s="497" t="s">
        <v>252</v>
      </c>
      <c r="D158" s="494">
        <f t="shared" si="15"/>
        <v>12924322.912373751</v>
      </c>
      <c r="E158" s="494">
        <f t="shared" si="12"/>
        <v>29618.240007523182</v>
      </c>
      <c r="F158" s="494">
        <f t="shared" si="13"/>
        <v>32344.535291238488</v>
      </c>
      <c r="G158" s="494">
        <f t="shared" si="16"/>
        <v>61962.77529876167</v>
      </c>
      <c r="H158" s="495">
        <f t="shared" si="14"/>
        <v>12891978.377082514</v>
      </c>
      <c r="I158" s="438">
        <v>0</v>
      </c>
      <c r="J158" s="538">
        <f t="shared" si="17"/>
        <v>3808021.6229174947</v>
      </c>
      <c r="K158" s="496" t="s">
        <v>979</v>
      </c>
    </row>
    <row r="159" spans="2:11" hidden="1" outlineLevel="1" x14ac:dyDescent="0.2">
      <c r="B159" s="492"/>
      <c r="C159" s="497" t="s">
        <v>251</v>
      </c>
      <c r="D159" s="494">
        <f t="shared" si="15"/>
        <v>12891978.377082514</v>
      </c>
      <c r="E159" s="494">
        <f t="shared" si="12"/>
        <v>29544.117114147426</v>
      </c>
      <c r="F159" s="494">
        <f t="shared" si="13"/>
        <v>32418.658184614244</v>
      </c>
      <c r="G159" s="494">
        <f t="shared" si="16"/>
        <v>61962.77529876167</v>
      </c>
      <c r="H159" s="495">
        <f t="shared" si="14"/>
        <v>12859559.7188979</v>
      </c>
      <c r="I159" s="438">
        <v>0</v>
      </c>
      <c r="J159" s="538">
        <f t="shared" si="17"/>
        <v>3840440.2811021088</v>
      </c>
      <c r="K159" s="496" t="s">
        <v>979</v>
      </c>
    </row>
    <row r="160" spans="2:11" hidden="1" outlineLevel="1" x14ac:dyDescent="0.2">
      <c r="B160" s="492"/>
      <c r="C160" s="497" t="s">
        <v>250</v>
      </c>
      <c r="D160" s="494">
        <f t="shared" si="15"/>
        <v>12859559.7188979</v>
      </c>
      <c r="E160" s="494">
        <f t="shared" si="12"/>
        <v>29469.824355807687</v>
      </c>
      <c r="F160" s="494">
        <f t="shared" si="13"/>
        <v>32492.950942953983</v>
      </c>
      <c r="G160" s="494">
        <f t="shared" si="16"/>
        <v>61962.77529876167</v>
      </c>
      <c r="H160" s="495">
        <f t="shared" si="14"/>
        <v>12827066.767954946</v>
      </c>
      <c r="I160" s="438">
        <v>0</v>
      </c>
      <c r="J160" s="538">
        <f t="shared" si="17"/>
        <v>3872933.2320450628</v>
      </c>
      <c r="K160" s="496" t="s">
        <v>979</v>
      </c>
    </row>
    <row r="161" spans="2:11" hidden="1" outlineLevel="1" x14ac:dyDescent="0.2">
      <c r="B161" s="492"/>
      <c r="C161" s="497" t="s">
        <v>249</v>
      </c>
      <c r="D161" s="494">
        <f t="shared" si="15"/>
        <v>12827066.767954946</v>
      </c>
      <c r="E161" s="494">
        <f t="shared" si="12"/>
        <v>29395.361343230084</v>
      </c>
      <c r="F161" s="494">
        <f t="shared" si="13"/>
        <v>32567.413955531585</v>
      </c>
      <c r="G161" s="494">
        <f t="shared" si="16"/>
        <v>61962.77529876167</v>
      </c>
      <c r="H161" s="495">
        <f t="shared" si="14"/>
        <v>12794499.353999414</v>
      </c>
      <c r="I161" s="438">
        <v>0</v>
      </c>
      <c r="J161" s="538">
        <f t="shared" si="17"/>
        <v>3905500.6460005944</v>
      </c>
      <c r="K161" s="496" t="s">
        <v>979</v>
      </c>
    </row>
    <row r="162" spans="2:11" hidden="1" outlineLevel="1" x14ac:dyDescent="0.2">
      <c r="B162" s="492"/>
      <c r="C162" s="497" t="s">
        <v>248</v>
      </c>
      <c r="D162" s="494">
        <f t="shared" si="15"/>
        <v>12794499.353999414</v>
      </c>
      <c r="E162" s="494">
        <f t="shared" si="12"/>
        <v>29320.727686248658</v>
      </c>
      <c r="F162" s="494">
        <f t="shared" si="13"/>
        <v>32642.047612513012</v>
      </c>
      <c r="G162" s="494">
        <f t="shared" si="16"/>
        <v>61962.77529876167</v>
      </c>
      <c r="H162" s="495">
        <f t="shared" si="14"/>
        <v>12761857.306386901</v>
      </c>
      <c r="I162" s="438">
        <v>0</v>
      </c>
      <c r="J162" s="538">
        <f t="shared" si="17"/>
        <v>3938142.6936131073</v>
      </c>
      <c r="K162" s="496" t="s">
        <v>979</v>
      </c>
    </row>
    <row r="163" spans="2:11" hidden="1" outlineLevel="1" x14ac:dyDescent="0.2">
      <c r="B163" s="492"/>
      <c r="C163" s="497" t="s">
        <v>247</v>
      </c>
      <c r="D163" s="494">
        <f t="shared" si="15"/>
        <v>12761857.306386901</v>
      </c>
      <c r="E163" s="494">
        <f t="shared" si="12"/>
        <v>29245.922993803317</v>
      </c>
      <c r="F163" s="494">
        <f t="shared" si="13"/>
        <v>32716.852304958353</v>
      </c>
      <c r="G163" s="494">
        <f t="shared" si="16"/>
        <v>61962.77529876167</v>
      </c>
      <c r="H163" s="495">
        <f t="shared" si="14"/>
        <v>12729140.454081943</v>
      </c>
      <c r="I163" s="438">
        <v>0</v>
      </c>
      <c r="J163" s="538">
        <f t="shared" si="17"/>
        <v>3970859.5459180656</v>
      </c>
      <c r="K163" s="496" t="s">
        <v>979</v>
      </c>
    </row>
    <row r="164" spans="2:11" hidden="1" outlineLevel="1" x14ac:dyDescent="0.2">
      <c r="B164" s="492"/>
      <c r="C164" s="497" t="s">
        <v>246</v>
      </c>
      <c r="D164" s="494">
        <f t="shared" si="15"/>
        <v>12729140.454081943</v>
      </c>
      <c r="E164" s="494">
        <f t="shared" si="12"/>
        <v>29170.946873937788</v>
      </c>
      <c r="F164" s="494">
        <f t="shared" si="13"/>
        <v>32791.828424823878</v>
      </c>
      <c r="G164" s="494">
        <f t="shared" si="16"/>
        <v>61962.77529876167</v>
      </c>
      <c r="H164" s="495">
        <f t="shared" si="14"/>
        <v>12696348.625657119</v>
      </c>
      <c r="I164" s="438">
        <v>0</v>
      </c>
      <c r="J164" s="538">
        <f t="shared" si="17"/>
        <v>4003651.3743428895</v>
      </c>
      <c r="K164" s="496" t="s">
        <v>979</v>
      </c>
    </row>
    <row r="165" spans="2:11" collapsed="1" x14ac:dyDescent="0.2">
      <c r="B165" s="492" t="s">
        <v>245</v>
      </c>
      <c r="C165" s="497" t="s">
        <v>244</v>
      </c>
      <c r="D165" s="494">
        <f t="shared" si="15"/>
        <v>12696348.625657119</v>
      </c>
      <c r="E165" s="494">
        <f t="shared" si="12"/>
        <v>29095.798933797563</v>
      </c>
      <c r="F165" s="494">
        <f t="shared" si="13"/>
        <v>32866.97636496411</v>
      </c>
      <c r="G165" s="494">
        <f t="shared" si="16"/>
        <v>61962.77529876167</v>
      </c>
      <c r="H165" s="495">
        <f t="shared" si="14"/>
        <v>12663481.649292154</v>
      </c>
      <c r="I165" s="438">
        <v>0</v>
      </c>
      <c r="J165" s="538">
        <f t="shared" si="17"/>
        <v>4036518.3507078537</v>
      </c>
      <c r="K165" s="496" t="s">
        <v>979</v>
      </c>
    </row>
    <row r="166" spans="2:11" hidden="1" outlineLevel="1" x14ac:dyDescent="0.2">
      <c r="B166" s="492"/>
      <c r="C166" s="497" t="s">
        <v>243</v>
      </c>
      <c r="D166" s="494">
        <f t="shared" si="15"/>
        <v>12663481.649292154</v>
      </c>
      <c r="E166" s="494">
        <f t="shared" si="12"/>
        <v>29020.478779627854</v>
      </c>
      <c r="F166" s="494">
        <f t="shared" si="13"/>
        <v>32942.296519133815</v>
      </c>
      <c r="G166" s="494">
        <f t="shared" si="16"/>
        <v>61962.77529876167</v>
      </c>
      <c r="H166" s="495">
        <f t="shared" si="14"/>
        <v>12630539.35277302</v>
      </c>
      <c r="I166" s="438">
        <v>0</v>
      </c>
      <c r="J166" s="538">
        <f t="shared" si="17"/>
        <v>4069460.6472269874</v>
      </c>
      <c r="K166" s="496" t="s">
        <v>979</v>
      </c>
    </row>
    <row r="167" spans="2:11" hidden="1" outlineLevel="1" x14ac:dyDescent="0.2">
      <c r="B167" s="492"/>
      <c r="C167" s="497" t="s">
        <v>242</v>
      </c>
      <c r="D167" s="494">
        <f t="shared" si="15"/>
        <v>12630539.35277302</v>
      </c>
      <c r="E167" s="494">
        <f t="shared" si="12"/>
        <v>28944.986016771505</v>
      </c>
      <c r="F167" s="494">
        <f t="shared" si="13"/>
        <v>33017.789281990161</v>
      </c>
      <c r="G167" s="494">
        <f t="shared" si="16"/>
        <v>61962.77529876167</v>
      </c>
      <c r="H167" s="495">
        <f t="shared" si="14"/>
        <v>12597521.56349103</v>
      </c>
      <c r="I167" s="438">
        <v>0</v>
      </c>
      <c r="J167" s="538">
        <f t="shared" si="17"/>
        <v>4102478.4365089778</v>
      </c>
      <c r="K167" s="496" t="s">
        <v>979</v>
      </c>
    </row>
    <row r="168" spans="2:11" hidden="1" outlineLevel="1" x14ac:dyDescent="0.2">
      <c r="B168" s="492"/>
      <c r="C168" s="497" t="s">
        <v>241</v>
      </c>
      <c r="D168" s="494">
        <f t="shared" si="15"/>
        <v>12597521.56349103</v>
      </c>
      <c r="E168" s="494">
        <f t="shared" si="12"/>
        <v>28869.320249666944</v>
      </c>
      <c r="F168" s="494">
        <f t="shared" si="13"/>
        <v>33093.455049094729</v>
      </c>
      <c r="G168" s="494">
        <f t="shared" si="16"/>
        <v>61962.77529876167</v>
      </c>
      <c r="H168" s="495">
        <f t="shared" si="14"/>
        <v>12564428.108441936</v>
      </c>
      <c r="I168" s="438">
        <v>0</v>
      </c>
      <c r="J168" s="538">
        <f t="shared" si="17"/>
        <v>4135571.8915580725</v>
      </c>
      <c r="K168" s="496" t="s">
        <v>979</v>
      </c>
    </row>
    <row r="169" spans="2:11" hidden="1" outlineLevel="1" x14ac:dyDescent="0.2">
      <c r="B169" s="492"/>
      <c r="C169" s="497" t="s">
        <v>240</v>
      </c>
      <c r="D169" s="494">
        <f t="shared" si="15"/>
        <v>12564428.108441936</v>
      </c>
      <c r="E169" s="494">
        <f t="shared" si="12"/>
        <v>28793.481081846105</v>
      </c>
      <c r="F169" s="494">
        <f t="shared" si="13"/>
        <v>33169.294216915565</v>
      </c>
      <c r="G169" s="494">
        <f t="shared" si="16"/>
        <v>61962.77529876167</v>
      </c>
      <c r="H169" s="495">
        <f t="shared" si="14"/>
        <v>12531258.81422502</v>
      </c>
      <c r="I169" s="438">
        <v>0</v>
      </c>
      <c r="J169" s="538">
        <f t="shared" si="17"/>
        <v>4168741.185774988</v>
      </c>
      <c r="K169" s="496" t="s">
        <v>979</v>
      </c>
    </row>
    <row r="170" spans="2:11" hidden="1" outlineLevel="1" x14ac:dyDescent="0.2">
      <c r="B170" s="492"/>
      <c r="C170" s="497" t="s">
        <v>239</v>
      </c>
      <c r="D170" s="494">
        <f t="shared" si="15"/>
        <v>12531258.81422502</v>
      </c>
      <c r="E170" s="494">
        <f t="shared" si="12"/>
        <v>28717.468115932337</v>
      </c>
      <c r="F170" s="494">
        <f t="shared" si="13"/>
        <v>33245.307182829332</v>
      </c>
      <c r="G170" s="494">
        <f t="shared" si="16"/>
        <v>61962.77529876167</v>
      </c>
      <c r="H170" s="495">
        <f t="shared" si="14"/>
        <v>12498013.50704219</v>
      </c>
      <c r="I170" s="438">
        <v>0</v>
      </c>
      <c r="J170" s="538">
        <f t="shared" si="17"/>
        <v>4201986.4929578174</v>
      </c>
      <c r="K170" s="496" t="s">
        <v>979</v>
      </c>
    </row>
    <row r="171" spans="2:11" hidden="1" outlineLevel="1" x14ac:dyDescent="0.2">
      <c r="B171" s="492"/>
      <c r="C171" s="497" t="s">
        <v>238</v>
      </c>
      <c r="D171" s="494">
        <f t="shared" si="15"/>
        <v>12498013.50704219</v>
      </c>
      <c r="E171" s="494">
        <f t="shared" si="12"/>
        <v>28641.280953638354</v>
      </c>
      <c r="F171" s="494">
        <f t="shared" si="13"/>
        <v>33321.494345123312</v>
      </c>
      <c r="G171" s="494">
        <f t="shared" si="16"/>
        <v>61962.77529876167</v>
      </c>
      <c r="H171" s="495">
        <f t="shared" si="14"/>
        <v>12464692.012697067</v>
      </c>
      <c r="I171" s="438">
        <v>0</v>
      </c>
      <c r="J171" s="538">
        <f t="shared" si="17"/>
        <v>4235307.9873029403</v>
      </c>
      <c r="K171" s="496" t="s">
        <v>979</v>
      </c>
    </row>
    <row r="172" spans="2:11" hidden="1" outlineLevel="1" x14ac:dyDescent="0.2">
      <c r="B172" s="492"/>
      <c r="C172" s="497" t="s">
        <v>237</v>
      </c>
      <c r="D172" s="494">
        <f t="shared" si="15"/>
        <v>12464692.012697067</v>
      </c>
      <c r="E172" s="494">
        <f t="shared" si="12"/>
        <v>28564.919195764112</v>
      </c>
      <c r="F172" s="494">
        <f t="shared" si="13"/>
        <v>33397.856102997554</v>
      </c>
      <c r="G172" s="494">
        <f t="shared" si="16"/>
        <v>61962.77529876167</v>
      </c>
      <c r="H172" s="495">
        <f t="shared" si="14"/>
        <v>12431294.15659407</v>
      </c>
      <c r="I172" s="438">
        <v>0</v>
      </c>
      <c r="J172" s="538">
        <f t="shared" si="17"/>
        <v>4268705.8434059378</v>
      </c>
      <c r="K172" s="496" t="s">
        <v>979</v>
      </c>
    </row>
    <row r="173" spans="2:11" hidden="1" outlineLevel="1" x14ac:dyDescent="0.2">
      <c r="B173" s="492"/>
      <c r="C173" s="497" t="s">
        <v>236</v>
      </c>
      <c r="D173" s="494">
        <f t="shared" si="15"/>
        <v>12431294.15659407</v>
      </c>
      <c r="E173" s="494">
        <f t="shared" si="12"/>
        <v>28488.382442194743</v>
      </c>
      <c r="F173" s="494">
        <f t="shared" si="13"/>
        <v>33474.392856566927</v>
      </c>
      <c r="G173" s="494">
        <f t="shared" si="16"/>
        <v>61962.77529876167</v>
      </c>
      <c r="H173" s="495">
        <f t="shared" si="14"/>
        <v>12397819.763737503</v>
      </c>
      <c r="I173" s="438">
        <v>0</v>
      </c>
      <c r="J173" s="538">
        <f t="shared" si="17"/>
        <v>4302180.2362625049</v>
      </c>
      <c r="K173" s="496" t="s">
        <v>979</v>
      </c>
    </row>
    <row r="174" spans="2:11" hidden="1" outlineLevel="1" x14ac:dyDescent="0.2">
      <c r="B174" s="492"/>
      <c r="C174" s="497" t="s">
        <v>235</v>
      </c>
      <c r="D174" s="494">
        <f t="shared" si="15"/>
        <v>12397819.763737503</v>
      </c>
      <c r="E174" s="494">
        <f t="shared" si="12"/>
        <v>28411.670291898445</v>
      </c>
      <c r="F174" s="494">
        <f t="shared" si="13"/>
        <v>33551.105006863225</v>
      </c>
      <c r="G174" s="494">
        <f t="shared" si="16"/>
        <v>61962.77529876167</v>
      </c>
      <c r="H174" s="495">
        <f t="shared" si="14"/>
        <v>12364268.658730641</v>
      </c>
      <c r="I174" s="438">
        <v>0</v>
      </c>
      <c r="J174" s="538">
        <f t="shared" si="17"/>
        <v>4335731.3412693683</v>
      </c>
      <c r="K174" s="496" t="s">
        <v>979</v>
      </c>
    </row>
    <row r="175" spans="2:11" hidden="1" outlineLevel="1" x14ac:dyDescent="0.2">
      <c r="B175" s="492"/>
      <c r="C175" s="497" t="s">
        <v>234</v>
      </c>
      <c r="D175" s="494">
        <f t="shared" si="15"/>
        <v>12364268.658730641</v>
      </c>
      <c r="E175" s="494">
        <f t="shared" si="12"/>
        <v>28334.782342924387</v>
      </c>
      <c r="F175" s="494">
        <f t="shared" si="13"/>
        <v>33627.992955837282</v>
      </c>
      <c r="G175" s="494">
        <f t="shared" si="16"/>
        <v>61962.77529876167</v>
      </c>
      <c r="H175" s="495">
        <f t="shared" si="14"/>
        <v>12330640.665774804</v>
      </c>
      <c r="I175" s="438">
        <v>0</v>
      </c>
      <c r="J175" s="538">
        <f t="shared" si="17"/>
        <v>4369359.3342252057</v>
      </c>
      <c r="K175" s="496" t="s">
        <v>979</v>
      </c>
    </row>
    <row r="176" spans="2:11" hidden="1" outlineLevel="1" x14ac:dyDescent="0.2">
      <c r="B176" s="492"/>
      <c r="C176" s="497" t="s">
        <v>233</v>
      </c>
      <c r="D176" s="494">
        <f t="shared" si="15"/>
        <v>12330640.665774804</v>
      </c>
      <c r="E176" s="494">
        <f t="shared" si="12"/>
        <v>28257.718192400593</v>
      </c>
      <c r="F176" s="494">
        <f t="shared" si="13"/>
        <v>33705.057106361077</v>
      </c>
      <c r="G176" s="494">
        <f t="shared" si="16"/>
        <v>61962.77529876167</v>
      </c>
      <c r="H176" s="495">
        <f t="shared" si="14"/>
        <v>12296935.608668443</v>
      </c>
      <c r="I176" s="438">
        <v>0</v>
      </c>
      <c r="J176" s="538">
        <f t="shared" si="17"/>
        <v>4403064.3913315665</v>
      </c>
      <c r="K176" s="496" t="s">
        <v>979</v>
      </c>
    </row>
    <row r="177" spans="2:11" collapsed="1" x14ac:dyDescent="0.2">
      <c r="B177" s="492" t="s">
        <v>232</v>
      </c>
      <c r="C177" s="497" t="s">
        <v>231</v>
      </c>
      <c r="D177" s="494">
        <f t="shared" si="15"/>
        <v>12296935.608668443</v>
      </c>
      <c r="E177" s="494">
        <f t="shared" si="12"/>
        <v>28180.477436531848</v>
      </c>
      <c r="F177" s="494">
        <f t="shared" si="13"/>
        <v>33782.297862229825</v>
      </c>
      <c r="G177" s="494">
        <f t="shared" si="16"/>
        <v>61962.77529876167</v>
      </c>
      <c r="H177" s="495">
        <f t="shared" si="14"/>
        <v>12263153.310806213</v>
      </c>
      <c r="I177" s="438">
        <v>0</v>
      </c>
      <c r="J177" s="538">
        <f t="shared" si="17"/>
        <v>4436846.6891937964</v>
      </c>
      <c r="K177" s="496" t="s">
        <v>979</v>
      </c>
    </row>
    <row r="178" spans="2:11" hidden="1" outlineLevel="1" x14ac:dyDescent="0.2">
      <c r="B178" s="492"/>
      <c r="C178" s="497" t="s">
        <v>230</v>
      </c>
      <c r="D178" s="494">
        <f t="shared" si="15"/>
        <v>12263153.310806213</v>
      </c>
      <c r="E178" s="494">
        <f t="shared" si="12"/>
        <v>28103.059670597573</v>
      </c>
      <c r="F178" s="494">
        <f t="shared" si="13"/>
        <v>33859.715628164093</v>
      </c>
      <c r="G178" s="494">
        <f t="shared" si="16"/>
        <v>61962.77529876167</v>
      </c>
      <c r="H178" s="495">
        <f t="shared" si="14"/>
        <v>12229293.595178049</v>
      </c>
      <c r="I178" s="438">
        <v>0</v>
      </c>
      <c r="J178" s="538">
        <f t="shared" si="17"/>
        <v>4470706.4048219603</v>
      </c>
      <c r="K178" s="496" t="s">
        <v>979</v>
      </c>
    </row>
    <row r="179" spans="2:11" hidden="1" outlineLevel="1" x14ac:dyDescent="0.2">
      <c r="B179" s="492"/>
      <c r="C179" s="497" t="s">
        <v>229</v>
      </c>
      <c r="D179" s="494">
        <f t="shared" si="15"/>
        <v>12229293.595178049</v>
      </c>
      <c r="E179" s="494">
        <f t="shared" si="12"/>
        <v>28025.464488949696</v>
      </c>
      <c r="F179" s="494">
        <f t="shared" si="13"/>
        <v>33937.31080981197</v>
      </c>
      <c r="G179" s="494">
        <f t="shared" si="16"/>
        <v>61962.77529876167</v>
      </c>
      <c r="H179" s="495">
        <f t="shared" si="14"/>
        <v>12195356.284368237</v>
      </c>
      <c r="I179" s="438">
        <v>0</v>
      </c>
      <c r="J179" s="538">
        <f t="shared" si="17"/>
        <v>4504643.7156317718</v>
      </c>
      <c r="K179" s="496" t="s">
        <v>979</v>
      </c>
    </row>
    <row r="180" spans="2:11" hidden="1" outlineLevel="1" x14ac:dyDescent="0.2">
      <c r="B180" s="492"/>
      <c r="C180" s="497" t="s">
        <v>228</v>
      </c>
      <c r="D180" s="494">
        <f t="shared" si="15"/>
        <v>12195356.284368237</v>
      </c>
      <c r="E180" s="494">
        <f t="shared" si="12"/>
        <v>27947.691485010546</v>
      </c>
      <c r="F180" s="494">
        <f t="shared" si="13"/>
        <v>34015.083813751124</v>
      </c>
      <c r="G180" s="494">
        <f t="shared" si="16"/>
        <v>61962.77529876167</v>
      </c>
      <c r="H180" s="495">
        <f t="shared" si="14"/>
        <v>12161341.200554486</v>
      </c>
      <c r="I180" s="438">
        <v>0</v>
      </c>
      <c r="J180" s="538">
        <f t="shared" si="17"/>
        <v>4538658.7994455229</v>
      </c>
      <c r="K180" s="496" t="s">
        <v>979</v>
      </c>
    </row>
    <row r="181" spans="2:11" hidden="1" outlineLevel="1" x14ac:dyDescent="0.2">
      <c r="B181" s="492"/>
      <c r="C181" s="497" t="s">
        <v>227</v>
      </c>
      <c r="D181" s="494">
        <f t="shared" si="15"/>
        <v>12161341.200554486</v>
      </c>
      <c r="E181" s="494">
        <f t="shared" si="12"/>
        <v>27869.740251270698</v>
      </c>
      <c r="F181" s="494">
        <f t="shared" si="13"/>
        <v>34093.035047490972</v>
      </c>
      <c r="G181" s="494">
        <f t="shared" si="16"/>
        <v>61962.77529876167</v>
      </c>
      <c r="H181" s="495">
        <f t="shared" si="14"/>
        <v>12127248.165506996</v>
      </c>
      <c r="I181" s="438">
        <v>0</v>
      </c>
      <c r="J181" s="538">
        <f t="shared" si="17"/>
        <v>4572751.834493014</v>
      </c>
      <c r="K181" s="496" t="s">
        <v>979</v>
      </c>
    </row>
    <row r="182" spans="2:11" hidden="1" outlineLevel="1" x14ac:dyDescent="0.2">
      <c r="B182" s="492"/>
      <c r="C182" s="497" t="s">
        <v>226</v>
      </c>
      <c r="D182" s="494">
        <f t="shared" si="15"/>
        <v>12127248.165506996</v>
      </c>
      <c r="E182" s="494">
        <f t="shared" si="12"/>
        <v>27791.610379286867</v>
      </c>
      <c r="F182" s="494">
        <f t="shared" si="13"/>
        <v>34171.164919474802</v>
      </c>
      <c r="G182" s="494">
        <f t="shared" si="16"/>
        <v>61962.77529876167</v>
      </c>
      <c r="H182" s="495">
        <f t="shared" si="14"/>
        <v>12093077.000587521</v>
      </c>
      <c r="I182" s="438">
        <v>0</v>
      </c>
      <c r="J182" s="538">
        <f t="shared" si="17"/>
        <v>4606922.9994124891</v>
      </c>
      <c r="K182" s="496" t="s">
        <v>979</v>
      </c>
    </row>
    <row r="183" spans="2:11" hidden="1" outlineLevel="1" x14ac:dyDescent="0.2">
      <c r="B183" s="492"/>
      <c r="C183" s="497" t="s">
        <v>225</v>
      </c>
      <c r="D183" s="494">
        <f t="shared" si="15"/>
        <v>12093077.000587521</v>
      </c>
      <c r="E183" s="494">
        <f t="shared" si="12"/>
        <v>27713.301459679737</v>
      </c>
      <c r="F183" s="494">
        <f t="shared" si="13"/>
        <v>34249.473839081933</v>
      </c>
      <c r="G183" s="494">
        <f t="shared" si="16"/>
        <v>61962.77529876167</v>
      </c>
      <c r="H183" s="495">
        <f t="shared" si="14"/>
        <v>12058827.526748439</v>
      </c>
      <c r="I183" s="438">
        <v>0</v>
      </c>
      <c r="J183" s="538">
        <f t="shared" si="17"/>
        <v>4641172.4732515709</v>
      </c>
      <c r="K183" s="496" t="s">
        <v>979</v>
      </c>
    </row>
    <row r="184" spans="2:11" hidden="1" outlineLevel="1" x14ac:dyDescent="0.2">
      <c r="B184" s="492"/>
      <c r="C184" s="497" t="s">
        <v>224</v>
      </c>
      <c r="D184" s="494">
        <f t="shared" si="15"/>
        <v>12058827.526748439</v>
      </c>
      <c r="E184" s="494">
        <f t="shared" si="12"/>
        <v>27634.813082131841</v>
      </c>
      <c r="F184" s="494">
        <f t="shared" si="13"/>
        <v>34327.962216629829</v>
      </c>
      <c r="G184" s="494">
        <f t="shared" si="16"/>
        <v>61962.77529876167</v>
      </c>
      <c r="H184" s="495">
        <f t="shared" si="14"/>
        <v>12024499.564531809</v>
      </c>
      <c r="I184" s="438">
        <v>0</v>
      </c>
      <c r="J184" s="538">
        <f t="shared" si="17"/>
        <v>4675500.4354682006</v>
      </c>
      <c r="K184" s="496" t="s">
        <v>979</v>
      </c>
    </row>
    <row r="185" spans="2:11" hidden="1" outlineLevel="1" x14ac:dyDescent="0.2">
      <c r="B185" s="492"/>
      <c r="C185" s="497" t="s">
        <v>223</v>
      </c>
      <c r="D185" s="494">
        <f t="shared" si="15"/>
        <v>12024499.564531809</v>
      </c>
      <c r="E185" s="494">
        <f t="shared" si="12"/>
        <v>27556.144835385396</v>
      </c>
      <c r="F185" s="494">
        <f t="shared" si="13"/>
        <v>34406.630463376277</v>
      </c>
      <c r="G185" s="494">
        <f t="shared" si="16"/>
        <v>61962.77529876167</v>
      </c>
      <c r="H185" s="495">
        <f t="shared" si="14"/>
        <v>11990092.934068432</v>
      </c>
      <c r="I185" s="438">
        <v>0</v>
      </c>
      <c r="J185" s="538">
        <f t="shared" si="17"/>
        <v>4709907.0659315772</v>
      </c>
      <c r="K185" s="496" t="s">
        <v>979</v>
      </c>
    </row>
    <row r="186" spans="2:11" hidden="1" outlineLevel="1" x14ac:dyDescent="0.2">
      <c r="B186" s="492"/>
      <c r="C186" s="497" t="s">
        <v>222</v>
      </c>
      <c r="D186" s="494">
        <f t="shared" si="15"/>
        <v>11990092.934068432</v>
      </c>
      <c r="E186" s="494">
        <f t="shared" si="12"/>
        <v>27477.296307240158</v>
      </c>
      <c r="F186" s="494">
        <f t="shared" si="13"/>
        <v>34485.478991521508</v>
      </c>
      <c r="G186" s="494">
        <f t="shared" si="16"/>
        <v>61962.77529876167</v>
      </c>
      <c r="H186" s="495">
        <f t="shared" si="14"/>
        <v>11955607.455076911</v>
      </c>
      <c r="I186" s="438">
        <v>0</v>
      </c>
      <c r="J186" s="538">
        <f t="shared" si="17"/>
        <v>4744392.5449230988</v>
      </c>
      <c r="K186" s="496" t="s">
        <v>979</v>
      </c>
    </row>
    <row r="187" spans="2:11" hidden="1" outlineLevel="1" x14ac:dyDescent="0.2">
      <c r="B187" s="492"/>
      <c r="C187" s="497" t="s">
        <v>221</v>
      </c>
      <c r="D187" s="494">
        <f t="shared" si="15"/>
        <v>11955607.455076911</v>
      </c>
      <c r="E187" s="494">
        <f t="shared" si="12"/>
        <v>27398.267084551255</v>
      </c>
      <c r="F187" s="494">
        <f t="shared" si="13"/>
        <v>34564.508214210415</v>
      </c>
      <c r="G187" s="494">
        <f t="shared" si="16"/>
        <v>61962.77529876167</v>
      </c>
      <c r="H187" s="495">
        <f t="shared" si="14"/>
        <v>11921042.946862699</v>
      </c>
      <c r="I187" s="438">
        <v>0</v>
      </c>
      <c r="J187" s="538">
        <f t="shared" si="17"/>
        <v>4778957.0531373089</v>
      </c>
      <c r="K187" s="496" t="s">
        <v>979</v>
      </c>
    </row>
    <row r="188" spans="2:11" hidden="1" outlineLevel="1" x14ac:dyDescent="0.2">
      <c r="B188" s="492"/>
      <c r="C188" s="497" t="s">
        <v>220</v>
      </c>
      <c r="D188" s="494">
        <f t="shared" si="15"/>
        <v>11921042.946862699</v>
      </c>
      <c r="E188" s="494">
        <f t="shared" si="12"/>
        <v>27319.056753227022</v>
      </c>
      <c r="F188" s="494">
        <f t="shared" si="13"/>
        <v>34643.718545534648</v>
      </c>
      <c r="G188" s="494">
        <f t="shared" si="16"/>
        <v>61962.77529876167</v>
      </c>
      <c r="H188" s="495">
        <f t="shared" si="14"/>
        <v>11886399.228317164</v>
      </c>
      <c r="I188" s="438">
        <v>0</v>
      </c>
      <c r="J188" s="538">
        <f t="shared" si="17"/>
        <v>4813600.7716828436</v>
      </c>
      <c r="K188" s="496" t="s">
        <v>979</v>
      </c>
    </row>
    <row r="189" spans="2:11" collapsed="1" x14ac:dyDescent="0.2">
      <c r="B189" s="492" t="s">
        <v>219</v>
      </c>
      <c r="C189" s="497" t="s">
        <v>218</v>
      </c>
      <c r="D189" s="494">
        <f t="shared" si="15"/>
        <v>11886399.228317164</v>
      </c>
      <c r="E189" s="494">
        <f t="shared" si="12"/>
        <v>27239.664898226834</v>
      </c>
      <c r="F189" s="494">
        <f t="shared" si="13"/>
        <v>34723.110400534832</v>
      </c>
      <c r="G189" s="494">
        <f t="shared" si="16"/>
        <v>61962.77529876167</v>
      </c>
      <c r="H189" s="495">
        <f t="shared" si="14"/>
        <v>11851676.117916629</v>
      </c>
      <c r="I189" s="438">
        <v>0</v>
      </c>
      <c r="J189" s="538">
        <f t="shared" si="17"/>
        <v>4848323.8820833787</v>
      </c>
      <c r="K189" s="496" t="s">
        <v>979</v>
      </c>
    </row>
    <row r="190" spans="2:11" hidden="1" outlineLevel="1" x14ac:dyDescent="0.2">
      <c r="B190" s="492"/>
      <c r="C190" s="497" t="s">
        <v>217</v>
      </c>
      <c r="D190" s="494">
        <f t="shared" si="15"/>
        <v>11851676.117916629</v>
      </c>
      <c r="E190" s="494">
        <f t="shared" si="12"/>
        <v>27160.091103558942</v>
      </c>
      <c r="F190" s="494">
        <f t="shared" si="13"/>
        <v>34802.684195202732</v>
      </c>
      <c r="G190" s="494">
        <f t="shared" si="16"/>
        <v>61962.77529876167</v>
      </c>
      <c r="H190" s="495">
        <f t="shared" si="14"/>
        <v>11816873.433721427</v>
      </c>
      <c r="I190" s="438">
        <v>0</v>
      </c>
      <c r="J190" s="538">
        <f t="shared" si="17"/>
        <v>4883126.5662785815</v>
      </c>
      <c r="K190" s="496" t="s">
        <v>979</v>
      </c>
    </row>
    <row r="191" spans="2:11" hidden="1" outlineLevel="1" x14ac:dyDescent="0.2">
      <c r="B191" s="492"/>
      <c r="C191" s="497" t="s">
        <v>216</v>
      </c>
      <c r="D191" s="494">
        <f t="shared" si="15"/>
        <v>11816873.433721427</v>
      </c>
      <c r="E191" s="494">
        <f t="shared" si="12"/>
        <v>27080.33495227827</v>
      </c>
      <c r="F191" s="494">
        <f t="shared" si="13"/>
        <v>34882.440346483403</v>
      </c>
      <c r="G191" s="494">
        <f t="shared" si="16"/>
        <v>61962.77529876167</v>
      </c>
      <c r="H191" s="495">
        <f t="shared" si="14"/>
        <v>11781990.993374944</v>
      </c>
      <c r="I191" s="438">
        <v>0</v>
      </c>
      <c r="J191" s="538">
        <f t="shared" si="17"/>
        <v>4918009.0066250646</v>
      </c>
      <c r="K191" s="496" t="s">
        <v>979</v>
      </c>
    </row>
    <row r="192" spans="2:11" hidden="1" outlineLevel="1" x14ac:dyDescent="0.2">
      <c r="B192" s="492"/>
      <c r="C192" s="497" t="s">
        <v>215</v>
      </c>
      <c r="D192" s="494">
        <f t="shared" si="15"/>
        <v>11781990.993374944</v>
      </c>
      <c r="E192" s="494">
        <f t="shared" si="12"/>
        <v>27000.396026484246</v>
      </c>
      <c r="F192" s="494">
        <f t="shared" si="13"/>
        <v>34962.379272277423</v>
      </c>
      <c r="G192" s="494">
        <f t="shared" si="16"/>
        <v>61962.77529876167</v>
      </c>
      <c r="H192" s="495">
        <f t="shared" si="14"/>
        <v>11747028.614102667</v>
      </c>
      <c r="I192" s="438">
        <v>0</v>
      </c>
      <c r="J192" s="538">
        <f t="shared" si="17"/>
        <v>4952971.3858973421</v>
      </c>
      <c r="K192" s="496" t="s">
        <v>979</v>
      </c>
    </row>
    <row r="193" spans="2:11" hidden="1" outlineLevel="1" x14ac:dyDescent="0.2">
      <c r="B193" s="492"/>
      <c r="C193" s="497" t="s">
        <v>214</v>
      </c>
      <c r="D193" s="494">
        <f t="shared" si="15"/>
        <v>11747028.614102667</v>
      </c>
      <c r="E193" s="494">
        <f t="shared" si="12"/>
        <v>26920.273907318613</v>
      </c>
      <c r="F193" s="494">
        <f t="shared" si="13"/>
        <v>35042.50139144306</v>
      </c>
      <c r="G193" s="494">
        <f t="shared" si="16"/>
        <v>61962.77529876167</v>
      </c>
      <c r="H193" s="495">
        <f t="shared" si="14"/>
        <v>11711986.112711225</v>
      </c>
      <c r="I193" s="438">
        <v>0</v>
      </c>
      <c r="J193" s="538">
        <f t="shared" si="17"/>
        <v>4988013.8872887855</v>
      </c>
      <c r="K193" s="496" t="s">
        <v>979</v>
      </c>
    </row>
    <row r="194" spans="2:11" hidden="1" outlineLevel="1" x14ac:dyDescent="0.2">
      <c r="B194" s="492"/>
      <c r="C194" s="497" t="s">
        <v>213</v>
      </c>
      <c r="D194" s="494">
        <f t="shared" si="15"/>
        <v>11711986.112711225</v>
      </c>
      <c r="E194" s="494">
        <f t="shared" si="12"/>
        <v>26839.968174963222</v>
      </c>
      <c r="F194" s="494">
        <f t="shared" si="13"/>
        <v>35122.807123798448</v>
      </c>
      <c r="G194" s="494">
        <f t="shared" si="16"/>
        <v>61962.77529876167</v>
      </c>
      <c r="H194" s="495">
        <f t="shared" si="14"/>
        <v>11676863.305587426</v>
      </c>
      <c r="I194" s="438">
        <v>0</v>
      </c>
      <c r="J194" s="538">
        <f t="shared" si="17"/>
        <v>5023136.6944125844</v>
      </c>
      <c r="K194" s="496" t="s">
        <v>979</v>
      </c>
    </row>
    <row r="195" spans="2:11" hidden="1" outlineLevel="1" x14ac:dyDescent="0.2">
      <c r="B195" s="492"/>
      <c r="C195" s="497" t="s">
        <v>212</v>
      </c>
      <c r="D195" s="494">
        <f t="shared" si="15"/>
        <v>11676863.305587426</v>
      </c>
      <c r="E195" s="494">
        <f t="shared" si="12"/>
        <v>26759.478408637849</v>
      </c>
      <c r="F195" s="494">
        <f t="shared" si="13"/>
        <v>35203.29689012382</v>
      </c>
      <c r="G195" s="494">
        <f t="shared" si="16"/>
        <v>61962.77529876167</v>
      </c>
      <c r="H195" s="495">
        <f t="shared" si="14"/>
        <v>11641660.008697301</v>
      </c>
      <c r="I195" s="438">
        <v>0</v>
      </c>
      <c r="J195" s="538">
        <f t="shared" si="17"/>
        <v>5058339.9913027082</v>
      </c>
      <c r="K195" s="496" t="s">
        <v>979</v>
      </c>
    </row>
    <row r="196" spans="2:11" hidden="1" outlineLevel="1" x14ac:dyDescent="0.2">
      <c r="B196" s="492"/>
      <c r="C196" s="497" t="s">
        <v>211</v>
      </c>
      <c r="D196" s="494">
        <f t="shared" si="15"/>
        <v>11641660.008697301</v>
      </c>
      <c r="E196" s="494">
        <f t="shared" si="12"/>
        <v>26678.804186597983</v>
      </c>
      <c r="F196" s="494">
        <f t="shared" si="13"/>
        <v>35283.971112163686</v>
      </c>
      <c r="G196" s="494">
        <f t="shared" si="16"/>
        <v>61962.77529876167</v>
      </c>
      <c r="H196" s="495">
        <f t="shared" si="14"/>
        <v>11606376.037585137</v>
      </c>
      <c r="I196" s="438">
        <v>0</v>
      </c>
      <c r="J196" s="538">
        <f t="shared" si="17"/>
        <v>5093623.9624148719</v>
      </c>
      <c r="K196" s="496" t="s">
        <v>979</v>
      </c>
    </row>
    <row r="197" spans="2:11" hidden="1" outlineLevel="1" x14ac:dyDescent="0.2">
      <c r="B197" s="492"/>
      <c r="C197" s="497" t="s">
        <v>210</v>
      </c>
      <c r="D197" s="494">
        <f t="shared" si="15"/>
        <v>11606376.037585137</v>
      </c>
      <c r="E197" s="494">
        <f t="shared" si="12"/>
        <v>26597.945086132608</v>
      </c>
      <c r="F197" s="494">
        <f t="shared" si="13"/>
        <v>35364.830212629065</v>
      </c>
      <c r="G197" s="494">
        <f t="shared" si="16"/>
        <v>61962.77529876167</v>
      </c>
      <c r="H197" s="495">
        <f t="shared" si="14"/>
        <v>11571011.207372509</v>
      </c>
      <c r="I197" s="438">
        <v>0</v>
      </c>
      <c r="J197" s="538">
        <f t="shared" si="17"/>
        <v>5128988.7926275013</v>
      </c>
      <c r="K197" s="496" t="s">
        <v>979</v>
      </c>
    </row>
    <row r="198" spans="2:11" hidden="1" outlineLevel="1" x14ac:dyDescent="0.2">
      <c r="B198" s="492"/>
      <c r="C198" s="497" t="s">
        <v>209</v>
      </c>
      <c r="D198" s="494">
        <f t="shared" si="15"/>
        <v>11571011.207372509</v>
      </c>
      <c r="E198" s="494">
        <f t="shared" si="12"/>
        <v>26516.900683561998</v>
      </c>
      <c r="F198" s="494">
        <f t="shared" si="13"/>
        <v>35445.874615199675</v>
      </c>
      <c r="G198" s="494">
        <f t="shared" si="16"/>
        <v>61962.77529876167</v>
      </c>
      <c r="H198" s="495">
        <f t="shared" si="14"/>
        <v>11535565.332757309</v>
      </c>
      <c r="I198" s="438">
        <v>0</v>
      </c>
      <c r="J198" s="538">
        <f t="shared" si="17"/>
        <v>5164434.6672427012</v>
      </c>
      <c r="K198" s="496" t="s">
        <v>979</v>
      </c>
    </row>
    <row r="199" spans="2:11" hidden="1" outlineLevel="1" x14ac:dyDescent="0.2">
      <c r="B199" s="492"/>
      <c r="C199" s="497" t="s">
        <v>208</v>
      </c>
      <c r="D199" s="494">
        <f t="shared" si="15"/>
        <v>11535565.332757309</v>
      </c>
      <c r="E199" s="494">
        <f t="shared" si="12"/>
        <v>26435.670554235501</v>
      </c>
      <c r="F199" s="494">
        <f t="shared" si="13"/>
        <v>35527.104744526165</v>
      </c>
      <c r="G199" s="494">
        <f t="shared" si="16"/>
        <v>61962.77529876167</v>
      </c>
      <c r="H199" s="495">
        <f t="shared" si="14"/>
        <v>11500038.228012783</v>
      </c>
      <c r="I199" s="438">
        <v>0</v>
      </c>
      <c r="J199" s="538">
        <f t="shared" si="17"/>
        <v>5199961.7719872277</v>
      </c>
      <c r="K199" s="496" t="s">
        <v>979</v>
      </c>
    </row>
    <row r="200" spans="2:11" hidden="1" outlineLevel="1" x14ac:dyDescent="0.2">
      <c r="B200" s="492"/>
      <c r="C200" s="497" t="s">
        <v>207</v>
      </c>
      <c r="D200" s="494">
        <f t="shared" si="15"/>
        <v>11500038.228012783</v>
      </c>
      <c r="E200" s="494">
        <f t="shared" si="12"/>
        <v>26354.254272529295</v>
      </c>
      <c r="F200" s="494">
        <f t="shared" si="13"/>
        <v>35608.521026232374</v>
      </c>
      <c r="G200" s="494">
        <f t="shared" si="16"/>
        <v>61962.77529876167</v>
      </c>
      <c r="H200" s="495">
        <f t="shared" si="14"/>
        <v>11464429.70698655</v>
      </c>
      <c r="I200" s="438">
        <v>0</v>
      </c>
      <c r="J200" s="538">
        <f t="shared" si="17"/>
        <v>5235570.29301346</v>
      </c>
      <c r="K200" s="496" t="s">
        <v>979</v>
      </c>
    </row>
    <row r="201" spans="2:11" collapsed="1" x14ac:dyDescent="0.2">
      <c r="B201" s="492" t="s">
        <v>206</v>
      </c>
      <c r="C201" s="497" t="s">
        <v>205</v>
      </c>
      <c r="D201" s="494">
        <f t="shared" si="15"/>
        <v>11464429.70698655</v>
      </c>
      <c r="E201" s="494">
        <f t="shared" si="12"/>
        <v>26272.651411844177</v>
      </c>
      <c r="F201" s="494">
        <f t="shared" si="13"/>
        <v>35690.123886917492</v>
      </c>
      <c r="G201" s="494">
        <f t="shared" si="16"/>
        <v>61962.77529876167</v>
      </c>
      <c r="H201" s="495">
        <f t="shared" si="14"/>
        <v>11428739.583099633</v>
      </c>
      <c r="I201" s="438">
        <v>0</v>
      </c>
      <c r="J201" s="538">
        <f t="shared" si="17"/>
        <v>5271260.4169003777</v>
      </c>
      <c r="K201" s="496" t="s">
        <v>979</v>
      </c>
    </row>
    <row r="202" spans="2:11" hidden="1" outlineLevel="1" x14ac:dyDescent="0.2">
      <c r="B202" s="492"/>
      <c r="C202" s="497" t="s">
        <v>204</v>
      </c>
      <c r="D202" s="494">
        <f t="shared" si="15"/>
        <v>11428739.583099633</v>
      </c>
      <c r="E202" s="494">
        <f t="shared" si="12"/>
        <v>26190.861544603325</v>
      </c>
      <c r="F202" s="494">
        <f t="shared" si="13"/>
        <v>35771.913754158348</v>
      </c>
      <c r="G202" s="494">
        <f t="shared" si="16"/>
        <v>61962.77529876167</v>
      </c>
      <c r="H202" s="495">
        <f t="shared" si="14"/>
        <v>11392967.669345476</v>
      </c>
      <c r="I202" s="438">
        <v>0</v>
      </c>
      <c r="J202" s="538">
        <f t="shared" si="17"/>
        <v>5307032.3306545364</v>
      </c>
      <c r="K202" s="496" t="s">
        <v>979</v>
      </c>
    </row>
    <row r="203" spans="2:11" hidden="1" outlineLevel="1" x14ac:dyDescent="0.2">
      <c r="B203" s="492"/>
      <c r="C203" s="497" t="s">
        <v>203</v>
      </c>
      <c r="D203" s="494">
        <f t="shared" si="15"/>
        <v>11392967.669345476</v>
      </c>
      <c r="E203" s="494">
        <f t="shared" si="12"/>
        <v>26108.884242250049</v>
      </c>
      <c r="F203" s="494">
        <f t="shared" si="13"/>
        <v>35853.891056511624</v>
      </c>
      <c r="G203" s="494">
        <f t="shared" si="16"/>
        <v>61962.77529876167</v>
      </c>
      <c r="H203" s="495">
        <f t="shared" si="14"/>
        <v>11357113.778288964</v>
      </c>
      <c r="I203" s="438">
        <v>0</v>
      </c>
      <c r="J203" s="538">
        <f t="shared" si="17"/>
        <v>5342886.2217110479</v>
      </c>
      <c r="K203" s="496" t="s">
        <v>979</v>
      </c>
    </row>
    <row r="204" spans="2:11" hidden="1" outlineLevel="1" x14ac:dyDescent="0.2">
      <c r="B204" s="492"/>
      <c r="C204" s="497" t="s">
        <v>202</v>
      </c>
      <c r="D204" s="494">
        <f t="shared" si="15"/>
        <v>11357113.778288964</v>
      </c>
      <c r="E204" s="494">
        <f t="shared" si="12"/>
        <v>26026.719075245543</v>
      </c>
      <c r="F204" s="494">
        <f t="shared" si="13"/>
        <v>35936.056223516127</v>
      </c>
      <c r="G204" s="494">
        <f t="shared" si="16"/>
        <v>61962.77529876167</v>
      </c>
      <c r="H204" s="495">
        <f t="shared" si="14"/>
        <v>11321177.722065449</v>
      </c>
      <c r="I204" s="438">
        <v>0</v>
      </c>
      <c r="J204" s="538">
        <f t="shared" si="17"/>
        <v>5378822.2779345643</v>
      </c>
      <c r="K204" s="496" t="s">
        <v>979</v>
      </c>
    </row>
    <row r="205" spans="2:11" hidden="1" outlineLevel="1" x14ac:dyDescent="0.2">
      <c r="B205" s="492"/>
      <c r="C205" s="497" t="s">
        <v>201</v>
      </c>
      <c r="D205" s="494">
        <f t="shared" si="15"/>
        <v>11321177.722065449</v>
      </c>
      <c r="E205" s="494">
        <f t="shared" si="12"/>
        <v>25944.365613066653</v>
      </c>
      <c r="F205" s="494">
        <f t="shared" si="13"/>
        <v>36018.40968569502</v>
      </c>
      <c r="G205" s="494">
        <f t="shared" si="16"/>
        <v>61962.77529876167</v>
      </c>
      <c r="H205" s="495">
        <f t="shared" si="14"/>
        <v>11285159.312379753</v>
      </c>
      <c r="I205" s="438">
        <v>0</v>
      </c>
      <c r="J205" s="538">
        <f t="shared" si="17"/>
        <v>5414840.6876202589</v>
      </c>
      <c r="K205" s="496" t="s">
        <v>979</v>
      </c>
    </row>
    <row r="206" spans="2:11" hidden="1" outlineLevel="1" x14ac:dyDescent="0.2">
      <c r="B206" s="492"/>
      <c r="C206" s="497" t="s">
        <v>200</v>
      </c>
      <c r="D206" s="494">
        <f t="shared" si="15"/>
        <v>11285159.312379753</v>
      </c>
      <c r="E206" s="494">
        <f t="shared" si="12"/>
        <v>25861.823424203601</v>
      </c>
      <c r="F206" s="494">
        <f t="shared" si="13"/>
        <v>36100.951874558072</v>
      </c>
      <c r="G206" s="494">
        <f t="shared" si="16"/>
        <v>61962.77529876167</v>
      </c>
      <c r="H206" s="495">
        <f t="shared" si="14"/>
        <v>11249058.360505195</v>
      </c>
      <c r="I206" s="438">
        <v>0</v>
      </c>
      <c r="J206" s="538">
        <f t="shared" si="17"/>
        <v>5450941.6394948168</v>
      </c>
      <c r="K206" s="496" t="s">
        <v>979</v>
      </c>
    </row>
    <row r="207" spans="2:11" hidden="1" outlineLevel="1" x14ac:dyDescent="0.2">
      <c r="B207" s="492"/>
      <c r="C207" s="497" t="s">
        <v>199</v>
      </c>
      <c r="D207" s="494">
        <f t="shared" si="15"/>
        <v>11249058.360505195</v>
      </c>
      <c r="E207" s="494">
        <f t="shared" si="12"/>
        <v>25779.09207615774</v>
      </c>
      <c r="F207" s="494">
        <f t="shared" si="13"/>
        <v>36183.683222603926</v>
      </c>
      <c r="G207" s="494">
        <f t="shared" si="16"/>
        <v>61962.77529876167</v>
      </c>
      <c r="H207" s="495">
        <f t="shared" si="14"/>
        <v>11212874.677282592</v>
      </c>
      <c r="I207" s="438">
        <v>0</v>
      </c>
      <c r="J207" s="538">
        <f t="shared" si="17"/>
        <v>5487125.3227174208</v>
      </c>
      <c r="K207" s="496" t="s">
        <v>979</v>
      </c>
    </row>
    <row r="208" spans="2:11" hidden="1" outlineLevel="1" x14ac:dyDescent="0.2">
      <c r="B208" s="492"/>
      <c r="C208" s="497" t="s">
        <v>198</v>
      </c>
      <c r="D208" s="494">
        <f t="shared" si="15"/>
        <v>11212874.677282592</v>
      </c>
      <c r="E208" s="494">
        <f t="shared" si="12"/>
        <v>25696.171135439276</v>
      </c>
      <c r="F208" s="494">
        <f t="shared" si="13"/>
        <v>36266.604163322394</v>
      </c>
      <c r="G208" s="494">
        <f t="shared" si="16"/>
        <v>61962.77529876167</v>
      </c>
      <c r="H208" s="495">
        <f t="shared" si="14"/>
        <v>11176608.07311927</v>
      </c>
      <c r="I208" s="438">
        <v>0</v>
      </c>
      <c r="J208" s="538">
        <f t="shared" si="17"/>
        <v>5523391.9268807434</v>
      </c>
      <c r="K208" s="496" t="s">
        <v>979</v>
      </c>
    </row>
    <row r="209" spans="2:11" hidden="1" outlineLevel="1" x14ac:dyDescent="0.2">
      <c r="B209" s="492"/>
      <c r="C209" s="497" t="s">
        <v>197</v>
      </c>
      <c r="D209" s="494">
        <f t="shared" si="15"/>
        <v>11176608.07311927</v>
      </c>
      <c r="E209" s="494">
        <f t="shared" si="12"/>
        <v>25613.060167564992</v>
      </c>
      <c r="F209" s="494">
        <f t="shared" si="13"/>
        <v>36349.715131196674</v>
      </c>
      <c r="G209" s="494">
        <f t="shared" si="16"/>
        <v>61962.77529876167</v>
      </c>
      <c r="H209" s="495">
        <f t="shared" si="14"/>
        <v>11140258.357988073</v>
      </c>
      <c r="I209" s="438">
        <v>0</v>
      </c>
      <c r="J209" s="538">
        <f t="shared" si="17"/>
        <v>5559741.6420119405</v>
      </c>
      <c r="K209" s="496" t="s">
        <v>979</v>
      </c>
    </row>
    <row r="210" spans="2:11" hidden="1" outlineLevel="1" x14ac:dyDescent="0.2">
      <c r="B210" s="492"/>
      <c r="C210" s="497" t="s">
        <v>196</v>
      </c>
      <c r="D210" s="494">
        <f t="shared" si="15"/>
        <v>11140258.357988073</v>
      </c>
      <c r="E210" s="494">
        <f t="shared" si="12"/>
        <v>25529.758737056</v>
      </c>
      <c r="F210" s="494">
        <f t="shared" si="13"/>
        <v>36433.01656170567</v>
      </c>
      <c r="G210" s="494">
        <f t="shared" si="16"/>
        <v>61962.77529876167</v>
      </c>
      <c r="H210" s="495">
        <f t="shared" si="14"/>
        <v>11103825.341426367</v>
      </c>
      <c r="I210" s="438">
        <v>0</v>
      </c>
      <c r="J210" s="538">
        <f t="shared" si="17"/>
        <v>5596174.6585736461</v>
      </c>
      <c r="K210" s="496" t="s">
        <v>979</v>
      </c>
    </row>
    <row r="211" spans="2:11" hidden="1" outlineLevel="1" x14ac:dyDescent="0.2">
      <c r="B211" s="492"/>
      <c r="C211" s="497" t="s">
        <v>195</v>
      </c>
      <c r="D211" s="494">
        <f t="shared" si="15"/>
        <v>11103825.341426367</v>
      </c>
      <c r="E211" s="494">
        <f t="shared" si="12"/>
        <v>25446.266407435425</v>
      </c>
      <c r="F211" s="494">
        <f t="shared" si="13"/>
        <v>36516.508891326244</v>
      </c>
      <c r="G211" s="494">
        <f t="shared" si="16"/>
        <v>61962.77529876167</v>
      </c>
      <c r="H211" s="495">
        <f t="shared" si="14"/>
        <v>11067308.832535041</v>
      </c>
      <c r="I211" s="438">
        <v>0</v>
      </c>
      <c r="J211" s="538">
        <f t="shared" si="17"/>
        <v>5632691.1674649725</v>
      </c>
      <c r="K211" s="496" t="s">
        <v>979</v>
      </c>
    </row>
    <row r="212" spans="2:11" hidden="1" outlineLevel="1" x14ac:dyDescent="0.2">
      <c r="B212" s="492"/>
      <c r="C212" s="497" t="s">
        <v>194</v>
      </c>
      <c r="D212" s="494">
        <f t="shared" si="15"/>
        <v>11067308.832535041</v>
      </c>
      <c r="E212" s="494">
        <f t="shared" si="12"/>
        <v>25362.582741226135</v>
      </c>
      <c r="F212" s="494">
        <f t="shared" si="13"/>
        <v>36600.192557535534</v>
      </c>
      <c r="G212" s="494">
        <f t="shared" si="16"/>
        <v>61962.77529876167</v>
      </c>
      <c r="H212" s="495">
        <f t="shared" si="14"/>
        <v>11030708.639977505</v>
      </c>
      <c r="I212" s="438">
        <v>0</v>
      </c>
      <c r="J212" s="538">
        <f t="shared" si="17"/>
        <v>5669291.3600225076</v>
      </c>
      <c r="K212" s="496" t="s">
        <v>979</v>
      </c>
    </row>
    <row r="213" spans="2:11" collapsed="1" x14ac:dyDescent="0.2">
      <c r="B213" s="492" t="s">
        <v>193</v>
      </c>
      <c r="C213" s="497" t="s">
        <v>192</v>
      </c>
      <c r="D213" s="494">
        <f t="shared" si="15"/>
        <v>11030708.639977505</v>
      </c>
      <c r="E213" s="494">
        <f t="shared" si="12"/>
        <v>25278.707299948452</v>
      </c>
      <c r="F213" s="494">
        <f t="shared" si="13"/>
        <v>36684.067998813218</v>
      </c>
      <c r="G213" s="494">
        <f t="shared" si="16"/>
        <v>61962.77529876167</v>
      </c>
      <c r="H213" s="495">
        <f t="shared" si="14"/>
        <v>10994024.571978692</v>
      </c>
      <c r="I213" s="438">
        <v>0</v>
      </c>
      <c r="J213" s="538">
        <f t="shared" si="17"/>
        <v>5705975.4280213211</v>
      </c>
      <c r="K213" s="496" t="s">
        <v>979</v>
      </c>
    </row>
    <row r="214" spans="2:11" hidden="1" outlineLevel="1" x14ac:dyDescent="0.2">
      <c r="B214" s="492"/>
      <c r="C214" s="497" t="s">
        <v>191</v>
      </c>
      <c r="D214" s="494">
        <f t="shared" si="15"/>
        <v>10994024.571978692</v>
      </c>
      <c r="E214" s="494">
        <f t="shared" ref="E214:E277" si="18">+D214*($J$6/12)</f>
        <v>25194.639644117837</v>
      </c>
      <c r="F214" s="494">
        <f t="shared" ref="F214:F277" si="19">+G214-E214</f>
        <v>36768.135654643833</v>
      </c>
      <c r="G214" s="494">
        <f t="shared" si="16"/>
        <v>61962.77529876167</v>
      </c>
      <c r="H214" s="495">
        <f t="shared" ref="H214:H277" si="20">+D214-F214-I214</f>
        <v>10957256.436324049</v>
      </c>
      <c r="I214" s="438">
        <v>0</v>
      </c>
      <c r="J214" s="538">
        <f t="shared" si="17"/>
        <v>5742743.5636759652</v>
      </c>
      <c r="K214" s="496" t="s">
        <v>979</v>
      </c>
    </row>
    <row r="215" spans="2:11" hidden="1" outlineLevel="1" x14ac:dyDescent="0.2">
      <c r="B215" s="492"/>
      <c r="C215" s="497" t="s">
        <v>190</v>
      </c>
      <c r="D215" s="494">
        <f t="shared" ref="D215:D278" si="21">+H214</f>
        <v>10957256.436324049</v>
      </c>
      <c r="E215" s="494">
        <f t="shared" si="18"/>
        <v>25110.37933324261</v>
      </c>
      <c r="F215" s="494">
        <f t="shared" si="19"/>
        <v>36852.395965519056</v>
      </c>
      <c r="G215" s="494">
        <f t="shared" ref="G215:G278" si="22">+G214</f>
        <v>61962.77529876167</v>
      </c>
      <c r="H215" s="495">
        <f t="shared" si="20"/>
        <v>10920404.04035853</v>
      </c>
      <c r="I215" s="438">
        <v>0</v>
      </c>
      <c r="J215" s="538">
        <f t="shared" si="17"/>
        <v>5779595.9596414845</v>
      </c>
      <c r="K215" s="496" t="s">
        <v>979</v>
      </c>
    </row>
    <row r="216" spans="2:11" hidden="1" outlineLevel="1" x14ac:dyDescent="0.2">
      <c r="B216" s="492"/>
      <c r="C216" s="497" t="s">
        <v>189</v>
      </c>
      <c r="D216" s="494">
        <f t="shared" si="21"/>
        <v>10920404.04035853</v>
      </c>
      <c r="E216" s="494">
        <f t="shared" si="18"/>
        <v>25025.925925821633</v>
      </c>
      <c r="F216" s="494">
        <f t="shared" si="19"/>
        <v>36936.849372940036</v>
      </c>
      <c r="G216" s="494">
        <f t="shared" si="22"/>
        <v>61962.77529876167</v>
      </c>
      <c r="H216" s="495">
        <f t="shared" si="20"/>
        <v>10883467.19098559</v>
      </c>
      <c r="I216" s="438">
        <v>0</v>
      </c>
      <c r="J216" s="538">
        <f t="shared" ref="J216:J279" si="23">+J215+F216</f>
        <v>5816532.8090144247</v>
      </c>
      <c r="K216" s="496" t="s">
        <v>979</v>
      </c>
    </row>
    <row r="217" spans="2:11" hidden="1" outlineLevel="1" x14ac:dyDescent="0.2">
      <c r="B217" s="492"/>
      <c r="C217" s="497" t="s">
        <v>188</v>
      </c>
      <c r="D217" s="494">
        <f t="shared" si="21"/>
        <v>10883467.19098559</v>
      </c>
      <c r="E217" s="494">
        <f t="shared" si="18"/>
        <v>24941.278979341976</v>
      </c>
      <c r="F217" s="494">
        <f t="shared" si="19"/>
        <v>37021.49631941969</v>
      </c>
      <c r="G217" s="494">
        <f t="shared" si="22"/>
        <v>61962.77529876167</v>
      </c>
      <c r="H217" s="495">
        <f t="shared" si="20"/>
        <v>10846445.694666171</v>
      </c>
      <c r="I217" s="438">
        <v>0</v>
      </c>
      <c r="J217" s="538">
        <f t="shared" si="23"/>
        <v>5853554.3053338444</v>
      </c>
      <c r="K217" s="496" t="s">
        <v>979</v>
      </c>
    </row>
    <row r="218" spans="2:11" hidden="1" outlineLevel="1" x14ac:dyDescent="0.2">
      <c r="B218" s="492"/>
      <c r="C218" s="497" t="s">
        <v>187</v>
      </c>
      <c r="D218" s="494">
        <f t="shared" si="21"/>
        <v>10846445.694666171</v>
      </c>
      <c r="E218" s="494">
        <f t="shared" si="18"/>
        <v>24856.438050276643</v>
      </c>
      <c r="F218" s="494">
        <f t="shared" si="19"/>
        <v>37106.337248485026</v>
      </c>
      <c r="G218" s="494">
        <f t="shared" si="22"/>
        <v>61962.77529876167</v>
      </c>
      <c r="H218" s="495">
        <f t="shared" si="20"/>
        <v>10809339.357417686</v>
      </c>
      <c r="I218" s="438">
        <v>0</v>
      </c>
      <c r="J218" s="538">
        <f t="shared" si="23"/>
        <v>5890660.642582329</v>
      </c>
      <c r="K218" s="496" t="s">
        <v>979</v>
      </c>
    </row>
    <row r="219" spans="2:11" hidden="1" outlineLevel="1" x14ac:dyDescent="0.2">
      <c r="B219" s="492"/>
      <c r="C219" s="497" t="s">
        <v>186</v>
      </c>
      <c r="D219" s="494">
        <f t="shared" si="21"/>
        <v>10809339.357417686</v>
      </c>
      <c r="E219" s="494">
        <f t="shared" si="18"/>
        <v>24771.402694082197</v>
      </c>
      <c r="F219" s="494">
        <f t="shared" si="19"/>
        <v>37191.372604679476</v>
      </c>
      <c r="G219" s="494">
        <f t="shared" si="22"/>
        <v>61962.77529876167</v>
      </c>
      <c r="H219" s="495">
        <f t="shared" si="20"/>
        <v>10772147.984813007</v>
      </c>
      <c r="I219" s="438">
        <v>0</v>
      </c>
      <c r="J219" s="538">
        <f t="shared" si="23"/>
        <v>5927852.0151870083</v>
      </c>
      <c r="K219" s="496" t="s">
        <v>979</v>
      </c>
    </row>
    <row r="220" spans="2:11" hidden="1" outlineLevel="1" x14ac:dyDescent="0.2">
      <c r="B220" s="492"/>
      <c r="C220" s="497" t="s">
        <v>185</v>
      </c>
      <c r="D220" s="494">
        <f t="shared" si="21"/>
        <v>10772147.984813007</v>
      </c>
      <c r="E220" s="494">
        <f t="shared" si="18"/>
        <v>24686.172465196472</v>
      </c>
      <c r="F220" s="494">
        <f t="shared" si="19"/>
        <v>37276.602833565194</v>
      </c>
      <c r="G220" s="494">
        <f t="shared" si="22"/>
        <v>61962.77529876167</v>
      </c>
      <c r="H220" s="495">
        <f t="shared" si="20"/>
        <v>10734871.381979441</v>
      </c>
      <c r="I220" s="438">
        <v>0</v>
      </c>
      <c r="J220" s="538">
        <f t="shared" si="23"/>
        <v>5965128.6180205736</v>
      </c>
      <c r="K220" s="496" t="s">
        <v>979</v>
      </c>
    </row>
    <row r="221" spans="2:11" hidden="1" outlineLevel="1" x14ac:dyDescent="0.2">
      <c r="B221" s="492"/>
      <c r="C221" s="497" t="s">
        <v>184</v>
      </c>
      <c r="D221" s="494">
        <f t="shared" si="21"/>
        <v>10734871.381979441</v>
      </c>
      <c r="E221" s="494">
        <f t="shared" si="18"/>
        <v>24600.74691703622</v>
      </c>
      <c r="F221" s="494">
        <f t="shared" si="19"/>
        <v>37362.028381725453</v>
      </c>
      <c r="G221" s="494">
        <f t="shared" si="22"/>
        <v>61962.77529876167</v>
      </c>
      <c r="H221" s="495">
        <f t="shared" si="20"/>
        <v>10697509.353597715</v>
      </c>
      <c r="I221" s="438">
        <v>0</v>
      </c>
      <c r="J221" s="538">
        <f t="shared" si="23"/>
        <v>6002490.6464022994</v>
      </c>
      <c r="K221" s="496" t="s">
        <v>979</v>
      </c>
    </row>
    <row r="222" spans="2:11" hidden="1" outlineLevel="1" x14ac:dyDescent="0.2">
      <c r="B222" s="492"/>
      <c r="C222" s="497" t="s">
        <v>183</v>
      </c>
      <c r="D222" s="494">
        <f t="shared" si="21"/>
        <v>10697509.353597715</v>
      </c>
      <c r="E222" s="494">
        <f t="shared" si="18"/>
        <v>24515.125601994765</v>
      </c>
      <c r="F222" s="494">
        <f t="shared" si="19"/>
        <v>37447.649696766908</v>
      </c>
      <c r="G222" s="494">
        <f t="shared" si="22"/>
        <v>61962.77529876167</v>
      </c>
      <c r="H222" s="495">
        <f t="shared" si="20"/>
        <v>10660061.703900948</v>
      </c>
      <c r="I222" s="438">
        <v>0</v>
      </c>
      <c r="J222" s="538">
        <f t="shared" si="23"/>
        <v>6039938.2960990667</v>
      </c>
      <c r="K222" s="496" t="s">
        <v>979</v>
      </c>
    </row>
    <row r="223" spans="2:11" hidden="1" outlineLevel="1" x14ac:dyDescent="0.2">
      <c r="B223" s="492"/>
      <c r="C223" s="497" t="s">
        <v>182</v>
      </c>
      <c r="D223" s="494">
        <f t="shared" si="21"/>
        <v>10660061.703900948</v>
      </c>
      <c r="E223" s="494">
        <f t="shared" si="18"/>
        <v>24429.308071439675</v>
      </c>
      <c r="F223" s="494">
        <f t="shared" si="19"/>
        <v>37533.467227321991</v>
      </c>
      <c r="G223" s="494">
        <f t="shared" si="22"/>
        <v>61962.77529876167</v>
      </c>
      <c r="H223" s="495">
        <f t="shared" si="20"/>
        <v>10622528.236673627</v>
      </c>
      <c r="I223" s="438">
        <v>0</v>
      </c>
      <c r="J223" s="538">
        <f t="shared" si="23"/>
        <v>6077471.7633263888</v>
      </c>
      <c r="K223" s="496" t="s">
        <v>979</v>
      </c>
    </row>
    <row r="224" spans="2:11" hidden="1" outlineLevel="1" x14ac:dyDescent="0.2">
      <c r="B224" s="492"/>
      <c r="C224" s="497" t="s">
        <v>181</v>
      </c>
      <c r="D224" s="494">
        <f t="shared" si="21"/>
        <v>10622528.236673627</v>
      </c>
      <c r="E224" s="494">
        <f t="shared" si="18"/>
        <v>24343.293875710395</v>
      </c>
      <c r="F224" s="494">
        <f t="shared" si="19"/>
        <v>37619.481423051271</v>
      </c>
      <c r="G224" s="494">
        <f t="shared" si="22"/>
        <v>61962.77529876167</v>
      </c>
      <c r="H224" s="495">
        <f t="shared" si="20"/>
        <v>10584908.755250575</v>
      </c>
      <c r="I224" s="438">
        <v>0</v>
      </c>
      <c r="J224" s="538">
        <f t="shared" si="23"/>
        <v>6115091.2447494399</v>
      </c>
      <c r="K224" s="496" t="s">
        <v>979</v>
      </c>
    </row>
    <row r="225" spans="2:11" collapsed="1" x14ac:dyDescent="0.2">
      <c r="B225" s="492" t="s">
        <v>180</v>
      </c>
      <c r="C225" s="497" t="s">
        <v>179</v>
      </c>
      <c r="D225" s="494">
        <f t="shared" si="21"/>
        <v>10584908.755250575</v>
      </c>
      <c r="E225" s="494">
        <f t="shared" si="18"/>
        <v>24257.082564115903</v>
      </c>
      <c r="F225" s="494">
        <f t="shared" si="19"/>
        <v>37705.692734645767</v>
      </c>
      <c r="G225" s="494">
        <f t="shared" si="22"/>
        <v>61962.77529876167</v>
      </c>
      <c r="H225" s="495">
        <f t="shared" si="20"/>
        <v>10547203.062515929</v>
      </c>
      <c r="I225" s="438">
        <v>0</v>
      </c>
      <c r="J225" s="538">
        <f t="shared" si="23"/>
        <v>6152796.9374840856</v>
      </c>
      <c r="K225" s="496" t="s">
        <v>979</v>
      </c>
    </row>
    <row r="226" spans="2:11" hidden="1" outlineLevel="1" x14ac:dyDescent="0.2">
      <c r="B226" s="492"/>
      <c r="C226" s="497" t="s">
        <v>178</v>
      </c>
      <c r="D226" s="494">
        <f t="shared" si="21"/>
        <v>10547203.062515929</v>
      </c>
      <c r="E226" s="494">
        <f t="shared" si="18"/>
        <v>24170.673684932339</v>
      </c>
      <c r="F226" s="494">
        <f t="shared" si="19"/>
        <v>37792.101613829334</v>
      </c>
      <c r="G226" s="494">
        <f t="shared" si="22"/>
        <v>61962.77529876167</v>
      </c>
      <c r="H226" s="495">
        <f t="shared" si="20"/>
        <v>10509410.9609021</v>
      </c>
      <c r="I226" s="438">
        <v>0</v>
      </c>
      <c r="J226" s="538">
        <f t="shared" si="23"/>
        <v>6190589.0390979145</v>
      </c>
      <c r="K226" s="496" t="s">
        <v>979</v>
      </c>
    </row>
    <row r="227" spans="2:11" hidden="1" outlineLevel="1" x14ac:dyDescent="0.2">
      <c r="B227" s="492"/>
      <c r="C227" s="497" t="s">
        <v>177</v>
      </c>
      <c r="D227" s="494">
        <f t="shared" si="21"/>
        <v>10509410.9609021</v>
      </c>
      <c r="E227" s="494">
        <f t="shared" si="18"/>
        <v>24084.066785400646</v>
      </c>
      <c r="F227" s="494">
        <f t="shared" si="19"/>
        <v>37878.708513361024</v>
      </c>
      <c r="G227" s="494">
        <f t="shared" si="22"/>
        <v>61962.77529876167</v>
      </c>
      <c r="H227" s="495">
        <f t="shared" si="20"/>
        <v>10471532.25238874</v>
      </c>
      <c r="I227" s="438">
        <v>0</v>
      </c>
      <c r="J227" s="538">
        <f t="shared" si="23"/>
        <v>6228467.7476112759</v>
      </c>
      <c r="K227" s="496" t="s">
        <v>979</v>
      </c>
    </row>
    <row r="228" spans="2:11" hidden="1" outlineLevel="1" x14ac:dyDescent="0.2">
      <c r="B228" s="492"/>
      <c r="C228" s="497" t="s">
        <v>176</v>
      </c>
      <c r="D228" s="494">
        <f t="shared" si="21"/>
        <v>10471532.25238874</v>
      </c>
      <c r="E228" s="494">
        <f t="shared" si="18"/>
        <v>23997.261411724197</v>
      </c>
      <c r="F228" s="494">
        <f t="shared" si="19"/>
        <v>37965.513887037472</v>
      </c>
      <c r="G228" s="494">
        <f t="shared" si="22"/>
        <v>61962.77529876167</v>
      </c>
      <c r="H228" s="495">
        <f t="shared" si="20"/>
        <v>10433566.738501703</v>
      </c>
      <c r="I228" s="438">
        <v>0</v>
      </c>
      <c r="J228" s="538">
        <f t="shared" si="23"/>
        <v>6266433.2614983134</v>
      </c>
      <c r="K228" s="496" t="s">
        <v>979</v>
      </c>
    </row>
    <row r="229" spans="2:11" hidden="1" outlineLevel="1" x14ac:dyDescent="0.2">
      <c r="B229" s="492"/>
      <c r="C229" s="497" t="s">
        <v>175</v>
      </c>
      <c r="D229" s="494">
        <f t="shared" si="21"/>
        <v>10433566.738501703</v>
      </c>
      <c r="E229" s="494">
        <f t="shared" si="18"/>
        <v>23910.257109066402</v>
      </c>
      <c r="F229" s="494">
        <f t="shared" si="19"/>
        <v>38052.518189695271</v>
      </c>
      <c r="G229" s="494">
        <f t="shared" si="22"/>
        <v>61962.77529876167</v>
      </c>
      <c r="H229" s="495">
        <f t="shared" si="20"/>
        <v>10395514.220312009</v>
      </c>
      <c r="I229" s="438">
        <v>0</v>
      </c>
      <c r="J229" s="538">
        <f t="shared" si="23"/>
        <v>6304485.7796880091</v>
      </c>
      <c r="K229" s="496" t="s">
        <v>979</v>
      </c>
    </row>
    <row r="230" spans="2:11" hidden="1" outlineLevel="1" x14ac:dyDescent="0.2">
      <c r="B230" s="492"/>
      <c r="C230" s="497" t="s">
        <v>174</v>
      </c>
      <c r="D230" s="494">
        <f t="shared" si="21"/>
        <v>10395514.220312009</v>
      </c>
      <c r="E230" s="494">
        <f t="shared" si="18"/>
        <v>23823.053421548353</v>
      </c>
      <c r="F230" s="494">
        <f t="shared" si="19"/>
        <v>38139.72187721332</v>
      </c>
      <c r="G230" s="494">
        <f t="shared" si="22"/>
        <v>61962.77529876167</v>
      </c>
      <c r="H230" s="495">
        <f t="shared" si="20"/>
        <v>10357374.498434795</v>
      </c>
      <c r="I230" s="438">
        <v>0</v>
      </c>
      <c r="J230" s="538">
        <f t="shared" si="23"/>
        <v>6342625.5015652226</v>
      </c>
      <c r="K230" s="496" t="s">
        <v>979</v>
      </c>
    </row>
    <row r="231" spans="2:11" hidden="1" outlineLevel="1" x14ac:dyDescent="0.2">
      <c r="B231" s="492"/>
      <c r="C231" s="497" t="s">
        <v>173</v>
      </c>
      <c r="D231" s="494">
        <f t="shared" si="21"/>
        <v>10357374.498434795</v>
      </c>
      <c r="E231" s="494">
        <f t="shared" si="18"/>
        <v>23735.649892246405</v>
      </c>
      <c r="F231" s="494">
        <f t="shared" si="19"/>
        <v>38227.125406515261</v>
      </c>
      <c r="G231" s="494">
        <f t="shared" si="22"/>
        <v>61962.77529876167</v>
      </c>
      <c r="H231" s="495">
        <f t="shared" si="20"/>
        <v>10319147.37302828</v>
      </c>
      <c r="I231" s="438">
        <v>0</v>
      </c>
      <c r="J231" s="538">
        <f t="shared" si="23"/>
        <v>6380852.6269717375</v>
      </c>
      <c r="K231" s="496" t="s">
        <v>979</v>
      </c>
    </row>
    <row r="232" spans="2:11" hidden="1" outlineLevel="1" x14ac:dyDescent="0.2">
      <c r="B232" s="492"/>
      <c r="C232" s="497" t="s">
        <v>172</v>
      </c>
      <c r="D232" s="494">
        <f t="shared" si="21"/>
        <v>10319147.37302828</v>
      </c>
      <c r="E232" s="494">
        <f t="shared" si="18"/>
        <v>23648.04606318981</v>
      </c>
      <c r="F232" s="494">
        <f t="shared" si="19"/>
        <v>38314.72923557186</v>
      </c>
      <c r="G232" s="494">
        <f t="shared" si="22"/>
        <v>61962.77529876167</v>
      </c>
      <c r="H232" s="495">
        <f t="shared" si="20"/>
        <v>10280832.643792707</v>
      </c>
      <c r="I232" s="438">
        <v>0</v>
      </c>
      <c r="J232" s="538">
        <f t="shared" si="23"/>
        <v>6419167.3562073093</v>
      </c>
      <c r="K232" s="496" t="s">
        <v>979</v>
      </c>
    </row>
    <row r="233" spans="2:11" hidden="1" outlineLevel="1" x14ac:dyDescent="0.2">
      <c r="B233" s="492"/>
      <c r="C233" s="497" t="s">
        <v>171</v>
      </c>
      <c r="D233" s="494">
        <f t="shared" si="21"/>
        <v>10280832.643792707</v>
      </c>
      <c r="E233" s="494">
        <f t="shared" si="18"/>
        <v>23560.241475358289</v>
      </c>
      <c r="F233" s="494">
        <f t="shared" si="19"/>
        <v>38402.533823403384</v>
      </c>
      <c r="G233" s="494">
        <f t="shared" si="22"/>
        <v>61962.77529876167</v>
      </c>
      <c r="H233" s="495">
        <f t="shared" si="20"/>
        <v>10242430.109969305</v>
      </c>
      <c r="I233" s="438">
        <v>0</v>
      </c>
      <c r="J233" s="538">
        <f t="shared" si="23"/>
        <v>6457569.8900307128</v>
      </c>
      <c r="K233" s="496" t="s">
        <v>979</v>
      </c>
    </row>
    <row r="234" spans="2:11" hidden="1" outlineLevel="1" x14ac:dyDescent="0.2">
      <c r="B234" s="492"/>
      <c r="C234" s="497" t="s">
        <v>170</v>
      </c>
      <c r="D234" s="494">
        <f t="shared" si="21"/>
        <v>10242430.109969305</v>
      </c>
      <c r="E234" s="494">
        <f t="shared" si="18"/>
        <v>23472.235668679656</v>
      </c>
      <c r="F234" s="494">
        <f t="shared" si="19"/>
        <v>38490.539630082014</v>
      </c>
      <c r="G234" s="494">
        <f t="shared" si="22"/>
        <v>61962.77529876167</v>
      </c>
      <c r="H234" s="495">
        <f t="shared" si="20"/>
        <v>10203939.570339223</v>
      </c>
      <c r="I234" s="438">
        <v>0</v>
      </c>
      <c r="J234" s="538">
        <f t="shared" si="23"/>
        <v>6496060.4296607953</v>
      </c>
      <c r="K234" s="496" t="s">
        <v>979</v>
      </c>
    </row>
    <row r="235" spans="2:11" hidden="1" outlineLevel="1" x14ac:dyDescent="0.2">
      <c r="B235" s="492"/>
      <c r="C235" s="497" t="s">
        <v>169</v>
      </c>
      <c r="D235" s="494">
        <f t="shared" si="21"/>
        <v>10203939.570339223</v>
      </c>
      <c r="E235" s="494">
        <f t="shared" si="18"/>
        <v>23384.028182027389</v>
      </c>
      <c r="F235" s="494">
        <f t="shared" si="19"/>
        <v>38578.747116734281</v>
      </c>
      <c r="G235" s="494">
        <f t="shared" si="22"/>
        <v>61962.77529876167</v>
      </c>
      <c r="H235" s="495">
        <f t="shared" si="20"/>
        <v>10165360.823222488</v>
      </c>
      <c r="I235" s="438">
        <v>0</v>
      </c>
      <c r="J235" s="538">
        <f t="shared" si="23"/>
        <v>6534639.1767775295</v>
      </c>
      <c r="K235" s="496" t="s">
        <v>979</v>
      </c>
    </row>
    <row r="236" spans="2:11" hidden="1" outlineLevel="1" x14ac:dyDescent="0.2">
      <c r="B236" s="492"/>
      <c r="C236" s="497" t="s">
        <v>168</v>
      </c>
      <c r="D236" s="494">
        <f t="shared" si="21"/>
        <v>10165360.823222488</v>
      </c>
      <c r="E236" s="494">
        <f t="shared" si="18"/>
        <v>23295.618553218203</v>
      </c>
      <c r="F236" s="494">
        <f t="shared" si="19"/>
        <v>38667.156745543471</v>
      </c>
      <c r="G236" s="494">
        <f t="shared" si="22"/>
        <v>61962.77529876167</v>
      </c>
      <c r="H236" s="495">
        <f t="shared" si="20"/>
        <v>10126693.666476944</v>
      </c>
      <c r="I236" s="438">
        <v>0</v>
      </c>
      <c r="J236" s="538">
        <f t="shared" si="23"/>
        <v>6573306.3335230732</v>
      </c>
      <c r="K236" s="496" t="s">
        <v>979</v>
      </c>
    </row>
    <row r="237" spans="2:11" collapsed="1" x14ac:dyDescent="0.2">
      <c r="B237" s="492" t="s">
        <v>167</v>
      </c>
      <c r="C237" s="497" t="s">
        <v>166</v>
      </c>
      <c r="D237" s="494">
        <f t="shared" si="21"/>
        <v>10126693.666476944</v>
      </c>
      <c r="E237" s="494">
        <f t="shared" si="18"/>
        <v>23207.006319009666</v>
      </c>
      <c r="F237" s="494">
        <f t="shared" si="19"/>
        <v>38755.768979752</v>
      </c>
      <c r="G237" s="494">
        <f t="shared" si="22"/>
        <v>61962.77529876167</v>
      </c>
      <c r="H237" s="495">
        <f t="shared" si="20"/>
        <v>10087937.897497192</v>
      </c>
      <c r="I237" s="438">
        <v>0</v>
      </c>
      <c r="J237" s="538">
        <f t="shared" si="23"/>
        <v>6612062.1025028257</v>
      </c>
      <c r="K237" s="496" t="s">
        <v>979</v>
      </c>
    </row>
    <row r="238" spans="2:11" hidden="1" outlineLevel="1" x14ac:dyDescent="0.2">
      <c r="B238" s="492"/>
      <c r="C238" s="497" t="s">
        <v>165</v>
      </c>
      <c r="D238" s="494">
        <f t="shared" si="21"/>
        <v>10087937.897497192</v>
      </c>
      <c r="E238" s="494">
        <f t="shared" si="18"/>
        <v>23118.191015097731</v>
      </c>
      <c r="F238" s="494">
        <f t="shared" si="19"/>
        <v>38844.584283663935</v>
      </c>
      <c r="G238" s="494">
        <f t="shared" si="22"/>
        <v>61962.77529876167</v>
      </c>
      <c r="H238" s="495">
        <f t="shared" si="20"/>
        <v>10049093.313213527</v>
      </c>
      <c r="I238" s="438">
        <v>0</v>
      </c>
      <c r="J238" s="538">
        <f t="shared" si="23"/>
        <v>6650906.6867864896</v>
      </c>
      <c r="K238" s="496" t="s">
        <v>979</v>
      </c>
    </row>
    <row r="239" spans="2:11" hidden="1" outlineLevel="1" x14ac:dyDescent="0.2">
      <c r="B239" s="492"/>
      <c r="C239" s="497" t="s">
        <v>164</v>
      </c>
      <c r="D239" s="494">
        <f t="shared" si="21"/>
        <v>10049093.313213527</v>
      </c>
      <c r="E239" s="494">
        <f t="shared" si="18"/>
        <v>23029.172176114334</v>
      </c>
      <c r="F239" s="494">
        <f t="shared" si="19"/>
        <v>38933.603122647335</v>
      </c>
      <c r="G239" s="494">
        <f t="shared" si="22"/>
        <v>61962.77529876167</v>
      </c>
      <c r="H239" s="495">
        <f t="shared" si="20"/>
        <v>10010159.710090879</v>
      </c>
      <c r="I239" s="438">
        <v>0</v>
      </c>
      <c r="J239" s="538">
        <f t="shared" si="23"/>
        <v>6689840.2899091365</v>
      </c>
      <c r="K239" s="496" t="s">
        <v>979</v>
      </c>
    </row>
    <row r="240" spans="2:11" hidden="1" outlineLevel="1" x14ac:dyDescent="0.2">
      <c r="B240" s="492"/>
      <c r="C240" s="497" t="s">
        <v>163</v>
      </c>
      <c r="D240" s="494">
        <f t="shared" si="21"/>
        <v>10010159.710090879</v>
      </c>
      <c r="E240" s="494">
        <f t="shared" si="18"/>
        <v>22939.949335624933</v>
      </c>
      <c r="F240" s="494">
        <f t="shared" si="19"/>
        <v>39022.82596313674</v>
      </c>
      <c r="G240" s="494">
        <f t="shared" si="22"/>
        <v>61962.77529876167</v>
      </c>
      <c r="H240" s="495">
        <f t="shared" si="20"/>
        <v>9971136.8841277435</v>
      </c>
      <c r="I240" s="438">
        <v>0</v>
      </c>
      <c r="J240" s="538">
        <f t="shared" si="23"/>
        <v>6728863.1158722732</v>
      </c>
      <c r="K240" s="496" t="s">
        <v>979</v>
      </c>
    </row>
    <row r="241" spans="2:11" hidden="1" outlineLevel="1" x14ac:dyDescent="0.2">
      <c r="B241" s="492"/>
      <c r="C241" s="497" t="s">
        <v>162</v>
      </c>
      <c r="D241" s="494">
        <f t="shared" si="21"/>
        <v>9971136.8841277435</v>
      </c>
      <c r="E241" s="494">
        <f t="shared" si="18"/>
        <v>22850.52202612608</v>
      </c>
      <c r="F241" s="494">
        <f t="shared" si="19"/>
        <v>39112.253272635586</v>
      </c>
      <c r="G241" s="494">
        <f t="shared" si="22"/>
        <v>61962.77529876167</v>
      </c>
      <c r="H241" s="495">
        <f t="shared" si="20"/>
        <v>9932024.6308551077</v>
      </c>
      <c r="I241" s="438">
        <v>0</v>
      </c>
      <c r="J241" s="538">
        <f t="shared" si="23"/>
        <v>6767975.3691449091</v>
      </c>
      <c r="K241" s="496" t="s">
        <v>979</v>
      </c>
    </row>
    <row r="242" spans="2:11" hidden="1" outlineLevel="1" x14ac:dyDescent="0.2">
      <c r="B242" s="492"/>
      <c r="C242" s="497" t="s">
        <v>161</v>
      </c>
      <c r="D242" s="494">
        <f t="shared" si="21"/>
        <v>9932024.6308551077</v>
      </c>
      <c r="E242" s="494">
        <f t="shared" si="18"/>
        <v>22760.889779042955</v>
      </c>
      <c r="F242" s="494">
        <f t="shared" si="19"/>
        <v>39201.885519718715</v>
      </c>
      <c r="G242" s="494">
        <f t="shared" si="22"/>
        <v>61962.77529876167</v>
      </c>
      <c r="H242" s="495">
        <f t="shared" si="20"/>
        <v>9892822.7453353889</v>
      </c>
      <c r="I242" s="438">
        <v>0</v>
      </c>
      <c r="J242" s="538">
        <f t="shared" si="23"/>
        <v>6807177.2546646278</v>
      </c>
      <c r="K242" s="496" t="s">
        <v>979</v>
      </c>
    </row>
    <row r="243" spans="2:11" hidden="1" outlineLevel="1" x14ac:dyDescent="0.2">
      <c r="B243" s="492"/>
      <c r="C243" s="497" t="s">
        <v>160</v>
      </c>
      <c r="D243" s="494">
        <f t="shared" si="21"/>
        <v>9892822.7453353889</v>
      </c>
      <c r="E243" s="494">
        <f t="shared" si="18"/>
        <v>22671.052124726932</v>
      </c>
      <c r="F243" s="494">
        <f t="shared" si="19"/>
        <v>39291.723174034734</v>
      </c>
      <c r="G243" s="494">
        <f t="shared" si="22"/>
        <v>61962.77529876167</v>
      </c>
      <c r="H243" s="495">
        <f t="shared" si="20"/>
        <v>9853531.0221613534</v>
      </c>
      <c r="I243" s="438">
        <v>0</v>
      </c>
      <c r="J243" s="538">
        <f t="shared" si="23"/>
        <v>6846468.9778386625</v>
      </c>
      <c r="K243" s="496" t="s">
        <v>979</v>
      </c>
    </row>
    <row r="244" spans="2:11" hidden="1" outlineLevel="1" x14ac:dyDescent="0.2">
      <c r="B244" s="492"/>
      <c r="C244" s="497" t="s">
        <v>159</v>
      </c>
      <c r="D244" s="494">
        <f t="shared" si="21"/>
        <v>9853531.0221613534</v>
      </c>
      <c r="E244" s="494">
        <f t="shared" si="18"/>
        <v>22581.008592453101</v>
      </c>
      <c r="F244" s="494">
        <f t="shared" si="19"/>
        <v>39381.766706308568</v>
      </c>
      <c r="G244" s="494">
        <f t="shared" si="22"/>
        <v>61962.77529876167</v>
      </c>
      <c r="H244" s="495">
        <f t="shared" si="20"/>
        <v>9814149.255455045</v>
      </c>
      <c r="I244" s="438">
        <v>0</v>
      </c>
      <c r="J244" s="538">
        <f t="shared" si="23"/>
        <v>6885850.7445449708</v>
      </c>
      <c r="K244" s="496" t="s">
        <v>979</v>
      </c>
    </row>
    <row r="245" spans="2:11" hidden="1" outlineLevel="1" x14ac:dyDescent="0.2">
      <c r="B245" s="492"/>
      <c r="C245" s="497" t="s">
        <v>158</v>
      </c>
      <c r="D245" s="494">
        <f t="shared" si="21"/>
        <v>9814149.255455045</v>
      </c>
      <c r="E245" s="494">
        <f t="shared" si="18"/>
        <v>22490.758710417813</v>
      </c>
      <c r="F245" s="494">
        <f t="shared" si="19"/>
        <v>39472.01658834386</v>
      </c>
      <c r="G245" s="494">
        <f t="shared" si="22"/>
        <v>61962.77529876167</v>
      </c>
      <c r="H245" s="495">
        <f t="shared" si="20"/>
        <v>9774677.2388667017</v>
      </c>
      <c r="I245" s="438">
        <v>0</v>
      </c>
      <c r="J245" s="538">
        <f t="shared" si="23"/>
        <v>6925322.761133315</v>
      </c>
      <c r="K245" s="496" t="s">
        <v>979</v>
      </c>
    </row>
    <row r="246" spans="2:11" hidden="1" outlineLevel="1" x14ac:dyDescent="0.2">
      <c r="B246" s="492"/>
      <c r="C246" s="497" t="s">
        <v>157</v>
      </c>
      <c r="D246" s="494">
        <f t="shared" si="21"/>
        <v>9774677.2388667017</v>
      </c>
      <c r="E246" s="494">
        <f t="shared" si="18"/>
        <v>22400.30200573619</v>
      </c>
      <c r="F246" s="494">
        <f t="shared" si="19"/>
        <v>39562.473293025483</v>
      </c>
      <c r="G246" s="494">
        <f t="shared" si="22"/>
        <v>61962.77529876167</v>
      </c>
      <c r="H246" s="495">
        <f t="shared" si="20"/>
        <v>9735114.7655736767</v>
      </c>
      <c r="I246" s="438">
        <v>0</v>
      </c>
      <c r="J246" s="538">
        <f t="shared" si="23"/>
        <v>6964885.2344263401</v>
      </c>
      <c r="K246" s="496" t="s">
        <v>979</v>
      </c>
    </row>
    <row r="247" spans="2:11" hidden="1" outlineLevel="1" x14ac:dyDescent="0.2">
      <c r="B247" s="492"/>
      <c r="C247" s="497" t="s">
        <v>156</v>
      </c>
      <c r="D247" s="494">
        <f t="shared" si="21"/>
        <v>9735114.7655736767</v>
      </c>
      <c r="E247" s="494">
        <f t="shared" si="18"/>
        <v>22309.638004439676</v>
      </c>
      <c r="F247" s="494">
        <f t="shared" si="19"/>
        <v>39653.13729432199</v>
      </c>
      <c r="G247" s="494">
        <f t="shared" si="22"/>
        <v>61962.77529876167</v>
      </c>
      <c r="H247" s="495">
        <f t="shared" si="20"/>
        <v>9695461.6282793544</v>
      </c>
      <c r="I247" s="438">
        <v>0</v>
      </c>
      <c r="J247" s="538">
        <f t="shared" si="23"/>
        <v>7004538.3717206623</v>
      </c>
      <c r="K247" s="496" t="s">
        <v>979</v>
      </c>
    </row>
    <row r="248" spans="2:11" hidden="1" outlineLevel="1" x14ac:dyDescent="0.2">
      <c r="B248" s="492"/>
      <c r="C248" s="497" t="s">
        <v>155</v>
      </c>
      <c r="D248" s="494">
        <f t="shared" si="21"/>
        <v>9695461.6282793544</v>
      </c>
      <c r="E248" s="494">
        <f t="shared" si="18"/>
        <v>22218.766231473521</v>
      </c>
      <c r="F248" s="494">
        <f t="shared" si="19"/>
        <v>39744.009067288149</v>
      </c>
      <c r="G248" s="494">
        <f t="shared" si="22"/>
        <v>61962.77529876167</v>
      </c>
      <c r="H248" s="495">
        <f t="shared" si="20"/>
        <v>9655717.6192120668</v>
      </c>
      <c r="I248" s="438">
        <v>0</v>
      </c>
      <c r="J248" s="538">
        <f t="shared" si="23"/>
        <v>7044282.3807879509</v>
      </c>
      <c r="K248" s="496" t="s">
        <v>979</v>
      </c>
    </row>
    <row r="249" spans="2:11" collapsed="1" x14ac:dyDescent="0.2">
      <c r="B249" s="492" t="s">
        <v>154</v>
      </c>
      <c r="C249" s="497" t="s">
        <v>153</v>
      </c>
      <c r="D249" s="494">
        <f t="shared" si="21"/>
        <v>9655717.6192120668</v>
      </c>
      <c r="E249" s="494">
        <f t="shared" si="18"/>
        <v>22127.686210694319</v>
      </c>
      <c r="F249" s="494">
        <f t="shared" si="19"/>
        <v>39835.089088067354</v>
      </c>
      <c r="G249" s="494">
        <f t="shared" si="22"/>
        <v>61962.77529876167</v>
      </c>
      <c r="H249" s="495">
        <f t="shared" si="20"/>
        <v>9615882.5301239993</v>
      </c>
      <c r="I249" s="438">
        <v>0</v>
      </c>
      <c r="J249" s="538">
        <f t="shared" si="23"/>
        <v>7084117.4698760184</v>
      </c>
      <c r="K249" s="496" t="s">
        <v>979</v>
      </c>
    </row>
    <row r="250" spans="2:11" hidden="1" outlineLevel="1" x14ac:dyDescent="0.2">
      <c r="B250" s="492"/>
      <c r="C250" s="497" t="s">
        <v>152</v>
      </c>
      <c r="D250" s="494">
        <f t="shared" si="21"/>
        <v>9615882.5301239993</v>
      </c>
      <c r="E250" s="494">
        <f t="shared" si="18"/>
        <v>22036.397464867499</v>
      </c>
      <c r="F250" s="494">
        <f t="shared" si="19"/>
        <v>39926.37783389417</v>
      </c>
      <c r="G250" s="494">
        <f t="shared" si="22"/>
        <v>61962.77529876167</v>
      </c>
      <c r="H250" s="495">
        <f t="shared" si="20"/>
        <v>9575956.1522901058</v>
      </c>
      <c r="I250" s="438">
        <v>0</v>
      </c>
      <c r="J250" s="538">
        <f t="shared" si="23"/>
        <v>7124043.8477099128</v>
      </c>
      <c r="K250" s="496" t="s">
        <v>979</v>
      </c>
    </row>
    <row r="251" spans="2:11" hidden="1" outlineLevel="1" x14ac:dyDescent="0.2">
      <c r="B251" s="492"/>
      <c r="C251" s="497" t="s">
        <v>151</v>
      </c>
      <c r="D251" s="494">
        <f t="shared" si="21"/>
        <v>9575956.1522901058</v>
      </c>
      <c r="E251" s="494">
        <f t="shared" si="18"/>
        <v>21944.899515664827</v>
      </c>
      <c r="F251" s="494">
        <f t="shared" si="19"/>
        <v>40017.875783096839</v>
      </c>
      <c r="G251" s="494">
        <f t="shared" si="22"/>
        <v>61962.77529876167</v>
      </c>
      <c r="H251" s="495">
        <f t="shared" si="20"/>
        <v>9535938.2765070088</v>
      </c>
      <c r="I251" s="438">
        <v>0</v>
      </c>
      <c r="J251" s="538">
        <f t="shared" si="23"/>
        <v>7164061.7234930098</v>
      </c>
      <c r="K251" s="496" t="s">
        <v>979</v>
      </c>
    </row>
    <row r="252" spans="2:11" hidden="1" outlineLevel="1" x14ac:dyDescent="0.2">
      <c r="B252" s="492"/>
      <c r="C252" s="497" t="s">
        <v>150</v>
      </c>
      <c r="D252" s="494">
        <f t="shared" si="21"/>
        <v>9535938.2765070088</v>
      </c>
      <c r="E252" s="494">
        <f t="shared" si="18"/>
        <v>21853.191883661897</v>
      </c>
      <c r="F252" s="494">
        <f t="shared" si="19"/>
        <v>40109.583415099769</v>
      </c>
      <c r="G252" s="494">
        <f t="shared" si="22"/>
        <v>61962.77529876167</v>
      </c>
      <c r="H252" s="495">
        <f t="shared" si="20"/>
        <v>9495828.6930919085</v>
      </c>
      <c r="I252" s="438">
        <v>0</v>
      </c>
      <c r="J252" s="538">
        <f t="shared" si="23"/>
        <v>7204171.3069081092</v>
      </c>
      <c r="K252" s="496" t="s">
        <v>979</v>
      </c>
    </row>
    <row r="253" spans="2:11" hidden="1" outlineLevel="1" x14ac:dyDescent="0.2">
      <c r="B253" s="492"/>
      <c r="C253" s="497" t="s">
        <v>149</v>
      </c>
      <c r="D253" s="494">
        <f t="shared" si="21"/>
        <v>9495828.6930919085</v>
      </c>
      <c r="E253" s="494">
        <f t="shared" si="18"/>
        <v>21761.274088335624</v>
      </c>
      <c r="F253" s="494">
        <f t="shared" si="19"/>
        <v>40201.501210426046</v>
      </c>
      <c r="G253" s="494">
        <f t="shared" si="22"/>
        <v>61962.77529876167</v>
      </c>
      <c r="H253" s="495">
        <f t="shared" si="20"/>
        <v>9455627.1918814816</v>
      </c>
      <c r="I253" s="438">
        <v>0</v>
      </c>
      <c r="J253" s="538">
        <f t="shared" si="23"/>
        <v>7244372.8081185352</v>
      </c>
      <c r="K253" s="496" t="s">
        <v>979</v>
      </c>
    </row>
    <row r="254" spans="2:11" hidden="1" outlineLevel="1" x14ac:dyDescent="0.2">
      <c r="B254" s="492"/>
      <c r="C254" s="497" t="s">
        <v>148</v>
      </c>
      <c r="D254" s="494">
        <f t="shared" si="21"/>
        <v>9455627.1918814816</v>
      </c>
      <c r="E254" s="494">
        <f t="shared" si="18"/>
        <v>21669.145648061727</v>
      </c>
      <c r="F254" s="494">
        <f t="shared" si="19"/>
        <v>40293.629650699942</v>
      </c>
      <c r="G254" s="494">
        <f t="shared" si="22"/>
        <v>61962.77529876167</v>
      </c>
      <c r="H254" s="495">
        <f t="shared" si="20"/>
        <v>9415333.5622307807</v>
      </c>
      <c r="I254" s="438">
        <v>0</v>
      </c>
      <c r="J254" s="538">
        <f t="shared" si="23"/>
        <v>7284666.4377692351</v>
      </c>
      <c r="K254" s="496" t="s">
        <v>979</v>
      </c>
    </row>
    <row r="255" spans="2:11" hidden="1" outlineLevel="1" x14ac:dyDescent="0.2">
      <c r="B255" s="492"/>
      <c r="C255" s="497" t="s">
        <v>147</v>
      </c>
      <c r="D255" s="494">
        <f t="shared" si="21"/>
        <v>9415333.5622307807</v>
      </c>
      <c r="E255" s="494">
        <f t="shared" si="18"/>
        <v>21576.806080112205</v>
      </c>
      <c r="F255" s="494">
        <f t="shared" si="19"/>
        <v>40385.969218649465</v>
      </c>
      <c r="G255" s="494">
        <f t="shared" si="22"/>
        <v>61962.77529876167</v>
      </c>
      <c r="H255" s="495">
        <f t="shared" si="20"/>
        <v>9374947.5930121318</v>
      </c>
      <c r="I255" s="438">
        <v>0</v>
      </c>
      <c r="J255" s="538">
        <f t="shared" si="23"/>
        <v>7325052.406987885</v>
      </c>
      <c r="K255" s="496" t="s">
        <v>979</v>
      </c>
    </row>
    <row r="256" spans="2:11" hidden="1" outlineLevel="1" x14ac:dyDescent="0.2">
      <c r="B256" s="492"/>
      <c r="C256" s="497" t="s">
        <v>146</v>
      </c>
      <c r="D256" s="494">
        <f t="shared" si="21"/>
        <v>9374947.5930121318</v>
      </c>
      <c r="E256" s="494">
        <f t="shared" si="18"/>
        <v>21484.254900652802</v>
      </c>
      <c r="F256" s="494">
        <f t="shared" si="19"/>
        <v>40478.520398108871</v>
      </c>
      <c r="G256" s="494">
        <f t="shared" si="22"/>
        <v>61962.77529876167</v>
      </c>
      <c r="H256" s="495">
        <f t="shared" si="20"/>
        <v>9334469.0726140235</v>
      </c>
      <c r="I256" s="438">
        <v>0</v>
      </c>
      <c r="J256" s="538">
        <f t="shared" si="23"/>
        <v>7365530.9273859942</v>
      </c>
      <c r="K256" s="496" t="s">
        <v>979</v>
      </c>
    </row>
    <row r="257" spans="2:11" hidden="1" outlineLevel="1" x14ac:dyDescent="0.2">
      <c r="B257" s="492"/>
      <c r="C257" s="497" t="s">
        <v>145</v>
      </c>
      <c r="D257" s="494">
        <f t="shared" si="21"/>
        <v>9334469.0726140235</v>
      </c>
      <c r="E257" s="494">
        <f t="shared" si="18"/>
        <v>21391.491624740469</v>
      </c>
      <c r="F257" s="494">
        <f t="shared" si="19"/>
        <v>40571.283674021201</v>
      </c>
      <c r="G257" s="494">
        <f t="shared" si="22"/>
        <v>61962.77529876167</v>
      </c>
      <c r="H257" s="495">
        <f t="shared" si="20"/>
        <v>9293897.7889400031</v>
      </c>
      <c r="I257" s="438">
        <v>0</v>
      </c>
      <c r="J257" s="538">
        <f t="shared" si="23"/>
        <v>7406102.2110600155</v>
      </c>
      <c r="K257" s="496" t="s">
        <v>979</v>
      </c>
    </row>
    <row r="258" spans="2:11" hidden="1" outlineLevel="1" x14ac:dyDescent="0.2">
      <c r="B258" s="492"/>
      <c r="C258" s="497" t="s">
        <v>144</v>
      </c>
      <c r="D258" s="494">
        <f t="shared" si="21"/>
        <v>9293897.7889400031</v>
      </c>
      <c r="E258" s="494">
        <f t="shared" si="18"/>
        <v>21298.515766320841</v>
      </c>
      <c r="F258" s="494">
        <f t="shared" si="19"/>
        <v>40664.259532440832</v>
      </c>
      <c r="G258" s="494">
        <f t="shared" si="22"/>
        <v>61962.77529876167</v>
      </c>
      <c r="H258" s="495">
        <f t="shared" si="20"/>
        <v>9253233.5294075627</v>
      </c>
      <c r="I258" s="438">
        <v>0</v>
      </c>
      <c r="J258" s="538">
        <f t="shared" si="23"/>
        <v>7446766.4705924559</v>
      </c>
      <c r="K258" s="496" t="s">
        <v>979</v>
      </c>
    </row>
    <row r="259" spans="2:11" hidden="1" outlineLevel="1" x14ac:dyDescent="0.2">
      <c r="B259" s="492"/>
      <c r="C259" s="497" t="s">
        <v>143</v>
      </c>
      <c r="D259" s="494">
        <f t="shared" si="21"/>
        <v>9253233.5294075627</v>
      </c>
      <c r="E259" s="494">
        <f t="shared" si="18"/>
        <v>21205.326838225665</v>
      </c>
      <c r="F259" s="494">
        <f t="shared" si="19"/>
        <v>40757.448460536005</v>
      </c>
      <c r="G259" s="494">
        <f t="shared" si="22"/>
        <v>61962.77529876167</v>
      </c>
      <c r="H259" s="495">
        <f t="shared" si="20"/>
        <v>9212476.0809470266</v>
      </c>
      <c r="I259" s="438">
        <v>0</v>
      </c>
      <c r="J259" s="538">
        <f t="shared" si="23"/>
        <v>7487523.919052992</v>
      </c>
      <c r="K259" s="496" t="s">
        <v>979</v>
      </c>
    </row>
    <row r="260" spans="2:11" hidden="1" outlineLevel="1" x14ac:dyDescent="0.2">
      <c r="B260" s="492"/>
      <c r="C260" s="497" t="s">
        <v>142</v>
      </c>
      <c r="D260" s="494">
        <f t="shared" si="21"/>
        <v>9212476.0809470266</v>
      </c>
      <c r="E260" s="494">
        <f t="shared" si="18"/>
        <v>21111.92435217027</v>
      </c>
      <c r="F260" s="494">
        <f t="shared" si="19"/>
        <v>40850.850946591396</v>
      </c>
      <c r="G260" s="494">
        <f t="shared" si="22"/>
        <v>61962.77529876167</v>
      </c>
      <c r="H260" s="495">
        <f t="shared" si="20"/>
        <v>9171625.2300004344</v>
      </c>
      <c r="I260" s="438">
        <v>0</v>
      </c>
      <c r="J260" s="538">
        <f t="shared" si="23"/>
        <v>7528374.7699995833</v>
      </c>
      <c r="K260" s="496" t="s">
        <v>979</v>
      </c>
    </row>
    <row r="261" spans="2:11" collapsed="1" x14ac:dyDescent="0.2">
      <c r="B261" s="492" t="s">
        <v>141</v>
      </c>
      <c r="C261" s="497" t="s">
        <v>140</v>
      </c>
      <c r="D261" s="494">
        <f t="shared" si="21"/>
        <v>9171625.2300004344</v>
      </c>
      <c r="E261" s="494">
        <f t="shared" si="18"/>
        <v>21018.307818750996</v>
      </c>
      <c r="F261" s="494">
        <f t="shared" si="19"/>
        <v>40944.467480010673</v>
      </c>
      <c r="G261" s="494">
        <f t="shared" si="22"/>
        <v>61962.77529876167</v>
      </c>
      <c r="H261" s="495">
        <f t="shared" si="20"/>
        <v>9130680.7625204232</v>
      </c>
      <c r="I261" s="438">
        <v>0</v>
      </c>
      <c r="J261" s="538">
        <f t="shared" si="23"/>
        <v>7569319.2374795936</v>
      </c>
      <c r="K261" s="496" t="s">
        <v>979</v>
      </c>
    </row>
    <row r="262" spans="2:11" hidden="1" outlineLevel="1" x14ac:dyDescent="0.2">
      <c r="B262" s="492"/>
      <c r="C262" s="497" t="s">
        <v>139</v>
      </c>
      <c r="D262" s="494">
        <f t="shared" si="21"/>
        <v>9130680.7625204232</v>
      </c>
      <c r="E262" s="494">
        <f t="shared" si="18"/>
        <v>20924.476747442637</v>
      </c>
      <c r="F262" s="494">
        <f t="shared" si="19"/>
        <v>41038.298551319036</v>
      </c>
      <c r="G262" s="494">
        <f t="shared" si="22"/>
        <v>61962.77529876167</v>
      </c>
      <c r="H262" s="495">
        <f t="shared" si="20"/>
        <v>9089642.463969104</v>
      </c>
      <c r="I262" s="438">
        <v>0</v>
      </c>
      <c r="J262" s="538">
        <f t="shared" si="23"/>
        <v>7610357.5360309128</v>
      </c>
      <c r="K262" s="496" t="s">
        <v>979</v>
      </c>
    </row>
    <row r="263" spans="2:11" hidden="1" outlineLevel="1" x14ac:dyDescent="0.2">
      <c r="B263" s="492"/>
      <c r="C263" s="497" t="s">
        <v>138</v>
      </c>
      <c r="D263" s="494">
        <f t="shared" si="21"/>
        <v>9089642.463969104</v>
      </c>
      <c r="E263" s="494">
        <f t="shared" si="18"/>
        <v>20830.430646595862</v>
      </c>
      <c r="F263" s="494">
        <f t="shared" si="19"/>
        <v>41132.344652165804</v>
      </c>
      <c r="G263" s="494">
        <f t="shared" si="22"/>
        <v>61962.77529876167</v>
      </c>
      <c r="H263" s="495">
        <f t="shared" si="20"/>
        <v>9048510.1193169374</v>
      </c>
      <c r="I263" s="438">
        <v>0</v>
      </c>
      <c r="J263" s="538">
        <f t="shared" si="23"/>
        <v>7651489.8806830784</v>
      </c>
      <c r="K263" s="496" t="s">
        <v>979</v>
      </c>
    </row>
    <row r="264" spans="2:11" hidden="1" outlineLevel="1" x14ac:dyDescent="0.2">
      <c r="B264" s="492"/>
      <c r="C264" s="497" t="s">
        <v>137</v>
      </c>
      <c r="D264" s="494">
        <f t="shared" si="21"/>
        <v>9048510.1193169374</v>
      </c>
      <c r="E264" s="494">
        <f t="shared" si="18"/>
        <v>20736.16902343465</v>
      </c>
      <c r="F264" s="494">
        <f t="shared" si="19"/>
        <v>41226.606275327023</v>
      </c>
      <c r="G264" s="494">
        <f t="shared" si="22"/>
        <v>61962.77529876167</v>
      </c>
      <c r="H264" s="495">
        <f t="shared" si="20"/>
        <v>9007283.5130416099</v>
      </c>
      <c r="I264" s="438">
        <v>0</v>
      </c>
      <c r="J264" s="538">
        <f t="shared" si="23"/>
        <v>7692716.486958405</v>
      </c>
      <c r="K264" s="496" t="s">
        <v>979</v>
      </c>
    </row>
    <row r="265" spans="2:11" hidden="1" outlineLevel="1" x14ac:dyDescent="0.2">
      <c r="B265" s="492"/>
      <c r="C265" s="497" t="s">
        <v>136</v>
      </c>
      <c r="D265" s="494">
        <f t="shared" si="21"/>
        <v>9007283.5130416099</v>
      </c>
      <c r="E265" s="494">
        <f t="shared" si="18"/>
        <v>20641.691384053691</v>
      </c>
      <c r="F265" s="494">
        <f t="shared" si="19"/>
        <v>41321.083914707982</v>
      </c>
      <c r="G265" s="494">
        <f t="shared" si="22"/>
        <v>61962.77529876167</v>
      </c>
      <c r="H265" s="495">
        <f t="shared" si="20"/>
        <v>8965962.4291269016</v>
      </c>
      <c r="I265" s="438">
        <v>0</v>
      </c>
      <c r="J265" s="538">
        <f t="shared" si="23"/>
        <v>7734037.5708731133</v>
      </c>
      <c r="K265" s="496" t="s">
        <v>979</v>
      </c>
    </row>
    <row r="266" spans="2:11" hidden="1" outlineLevel="1" x14ac:dyDescent="0.2">
      <c r="B266" s="492"/>
      <c r="C266" s="497" t="s">
        <v>135</v>
      </c>
      <c r="D266" s="494">
        <f t="shared" si="21"/>
        <v>8965962.4291269016</v>
      </c>
      <c r="E266" s="494">
        <f t="shared" si="18"/>
        <v>20546.997233415816</v>
      </c>
      <c r="F266" s="494">
        <f t="shared" si="19"/>
        <v>41415.778065345854</v>
      </c>
      <c r="G266" s="494">
        <f t="shared" si="22"/>
        <v>61962.77529876167</v>
      </c>
      <c r="H266" s="495">
        <f t="shared" si="20"/>
        <v>8924546.6510615554</v>
      </c>
      <c r="I266" s="438">
        <v>0</v>
      </c>
      <c r="J266" s="538">
        <f t="shared" si="23"/>
        <v>7775453.3489384595</v>
      </c>
      <c r="K266" s="496" t="s">
        <v>979</v>
      </c>
    </row>
    <row r="267" spans="2:11" hidden="1" outlineLevel="1" x14ac:dyDescent="0.2">
      <c r="B267" s="492"/>
      <c r="C267" s="497" t="s">
        <v>134</v>
      </c>
      <c r="D267" s="494">
        <f t="shared" si="21"/>
        <v>8924546.6510615554</v>
      </c>
      <c r="E267" s="494">
        <f t="shared" si="18"/>
        <v>20452.086075349398</v>
      </c>
      <c r="F267" s="494">
        <f t="shared" si="19"/>
        <v>41510.689223412272</v>
      </c>
      <c r="G267" s="494">
        <f t="shared" si="22"/>
        <v>61962.77529876167</v>
      </c>
      <c r="H267" s="495">
        <f t="shared" si="20"/>
        <v>8883035.9618381429</v>
      </c>
      <c r="I267" s="438">
        <v>0</v>
      </c>
      <c r="J267" s="538">
        <f t="shared" si="23"/>
        <v>7816964.038161872</v>
      </c>
      <c r="K267" s="496" t="s">
        <v>979</v>
      </c>
    </row>
    <row r="268" spans="2:11" hidden="1" outlineLevel="1" x14ac:dyDescent="0.2">
      <c r="B268" s="492"/>
      <c r="C268" s="497" t="s">
        <v>133</v>
      </c>
      <c r="D268" s="494">
        <f t="shared" si="21"/>
        <v>8883035.9618381429</v>
      </c>
      <c r="E268" s="494">
        <f t="shared" si="18"/>
        <v>20356.957412545744</v>
      </c>
      <c r="F268" s="494">
        <f t="shared" si="19"/>
        <v>41605.817886215926</v>
      </c>
      <c r="G268" s="494">
        <f t="shared" si="22"/>
        <v>61962.77529876167</v>
      </c>
      <c r="H268" s="495">
        <f t="shared" si="20"/>
        <v>8841430.1439519264</v>
      </c>
      <c r="I268" s="438">
        <v>0</v>
      </c>
      <c r="J268" s="538">
        <f t="shared" si="23"/>
        <v>7858569.8560480876</v>
      </c>
      <c r="K268" s="496" t="s">
        <v>979</v>
      </c>
    </row>
    <row r="269" spans="2:11" hidden="1" outlineLevel="1" x14ac:dyDescent="0.2">
      <c r="B269" s="492"/>
      <c r="C269" s="497" t="s">
        <v>132</v>
      </c>
      <c r="D269" s="494">
        <f t="shared" si="21"/>
        <v>8841430.1439519264</v>
      </c>
      <c r="E269" s="494">
        <f t="shared" si="18"/>
        <v>20261.610746556496</v>
      </c>
      <c r="F269" s="494">
        <f t="shared" si="19"/>
        <v>41701.164552205169</v>
      </c>
      <c r="G269" s="494">
        <f t="shared" si="22"/>
        <v>61962.77529876167</v>
      </c>
      <c r="H269" s="495">
        <f t="shared" si="20"/>
        <v>8799728.9793997221</v>
      </c>
      <c r="I269" s="438">
        <v>0</v>
      </c>
      <c r="J269" s="538">
        <f t="shared" si="23"/>
        <v>7900271.0206002928</v>
      </c>
      <c r="K269" s="496" t="s">
        <v>979</v>
      </c>
    </row>
    <row r="270" spans="2:11" hidden="1" outlineLevel="1" x14ac:dyDescent="0.2">
      <c r="B270" s="492"/>
      <c r="C270" s="497" t="s">
        <v>131</v>
      </c>
      <c r="D270" s="494">
        <f t="shared" si="21"/>
        <v>8799728.9793997221</v>
      </c>
      <c r="E270" s="494">
        <f t="shared" si="18"/>
        <v>20166.045577791028</v>
      </c>
      <c r="F270" s="494">
        <f t="shared" si="19"/>
        <v>41796.729720970645</v>
      </c>
      <c r="G270" s="494">
        <f t="shared" si="22"/>
        <v>61962.77529876167</v>
      </c>
      <c r="H270" s="495">
        <f t="shared" si="20"/>
        <v>8757932.2496787515</v>
      </c>
      <c r="I270" s="438">
        <v>0</v>
      </c>
      <c r="J270" s="538">
        <f t="shared" si="23"/>
        <v>7942067.7503212634</v>
      </c>
      <c r="K270" s="496" t="s">
        <v>979</v>
      </c>
    </row>
    <row r="271" spans="2:11" hidden="1" outlineLevel="1" x14ac:dyDescent="0.2">
      <c r="B271" s="492"/>
      <c r="C271" s="497" t="s">
        <v>130</v>
      </c>
      <c r="D271" s="494">
        <f t="shared" si="21"/>
        <v>8757932.2496787515</v>
      </c>
      <c r="E271" s="494">
        <f t="shared" si="18"/>
        <v>20070.261405513804</v>
      </c>
      <c r="F271" s="494">
        <f t="shared" si="19"/>
        <v>41892.513893247866</v>
      </c>
      <c r="G271" s="494">
        <f t="shared" si="22"/>
        <v>61962.77529876167</v>
      </c>
      <c r="H271" s="495">
        <f t="shared" si="20"/>
        <v>8716039.7357855029</v>
      </c>
      <c r="I271" s="438">
        <v>0</v>
      </c>
      <c r="J271" s="538">
        <f t="shared" si="23"/>
        <v>7983960.264214511</v>
      </c>
      <c r="K271" s="496" t="s">
        <v>979</v>
      </c>
    </row>
    <row r="272" spans="2:11" hidden="1" outlineLevel="1" x14ac:dyDescent="0.2">
      <c r="B272" s="492"/>
      <c r="C272" s="497" t="s">
        <v>129</v>
      </c>
      <c r="D272" s="494">
        <f t="shared" si="21"/>
        <v>8716039.7357855029</v>
      </c>
      <c r="E272" s="494">
        <f t="shared" si="18"/>
        <v>19974.257727841778</v>
      </c>
      <c r="F272" s="494">
        <f t="shared" si="19"/>
        <v>41988.517570919896</v>
      </c>
      <c r="G272" s="494">
        <f t="shared" si="22"/>
        <v>61962.77529876167</v>
      </c>
      <c r="H272" s="495">
        <f t="shared" si="20"/>
        <v>8674051.2182145827</v>
      </c>
      <c r="I272" s="438">
        <v>0</v>
      </c>
      <c r="J272" s="538">
        <f t="shared" si="23"/>
        <v>8025948.7817854313</v>
      </c>
      <c r="K272" s="496" t="s">
        <v>979</v>
      </c>
    </row>
    <row r="273" spans="2:11" collapsed="1" x14ac:dyDescent="0.2">
      <c r="B273" s="492" t="s">
        <v>128</v>
      </c>
      <c r="C273" s="497" t="s">
        <v>127</v>
      </c>
      <c r="D273" s="494">
        <f t="shared" si="21"/>
        <v>8674051.2182145827</v>
      </c>
      <c r="E273" s="494">
        <f t="shared" si="18"/>
        <v>19878.034041741754</v>
      </c>
      <c r="F273" s="494">
        <f t="shared" si="19"/>
        <v>42084.741257019916</v>
      </c>
      <c r="G273" s="494">
        <f t="shared" si="22"/>
        <v>61962.77529876167</v>
      </c>
      <c r="H273" s="495">
        <f t="shared" si="20"/>
        <v>8631966.4769575633</v>
      </c>
      <c r="I273" s="438">
        <v>0</v>
      </c>
      <c r="J273" s="538">
        <f t="shared" si="23"/>
        <v>8068033.5230424516</v>
      </c>
      <c r="K273" s="496" t="s">
        <v>979</v>
      </c>
    </row>
    <row r="274" spans="2:11" hidden="1" outlineLevel="1" x14ac:dyDescent="0.2">
      <c r="B274" s="492"/>
      <c r="C274" s="497" t="s">
        <v>126</v>
      </c>
      <c r="D274" s="494">
        <f t="shared" si="21"/>
        <v>8631966.4769575633</v>
      </c>
      <c r="E274" s="494">
        <f t="shared" si="18"/>
        <v>19781.589843027748</v>
      </c>
      <c r="F274" s="494">
        <f t="shared" si="19"/>
        <v>42181.185455733925</v>
      </c>
      <c r="G274" s="494">
        <f t="shared" si="22"/>
        <v>61962.77529876167</v>
      </c>
      <c r="H274" s="495">
        <f t="shared" si="20"/>
        <v>8589785.2915018294</v>
      </c>
      <c r="I274" s="438">
        <v>0</v>
      </c>
      <c r="J274" s="538">
        <f t="shared" si="23"/>
        <v>8110214.7084981855</v>
      </c>
      <c r="K274" s="496" t="s">
        <v>979</v>
      </c>
    </row>
    <row r="275" spans="2:11" hidden="1" outlineLevel="1" x14ac:dyDescent="0.2">
      <c r="B275" s="492"/>
      <c r="C275" s="497" t="s">
        <v>125</v>
      </c>
      <c r="D275" s="494">
        <f t="shared" si="21"/>
        <v>8589785.2915018294</v>
      </c>
      <c r="E275" s="494">
        <f t="shared" si="18"/>
        <v>19684.924626358359</v>
      </c>
      <c r="F275" s="494">
        <f t="shared" si="19"/>
        <v>42277.850672403307</v>
      </c>
      <c r="G275" s="494">
        <f t="shared" si="22"/>
        <v>61962.77529876167</v>
      </c>
      <c r="H275" s="495">
        <f t="shared" si="20"/>
        <v>8547507.4408294261</v>
      </c>
      <c r="I275" s="438">
        <v>0</v>
      </c>
      <c r="J275" s="538">
        <f t="shared" si="23"/>
        <v>8152492.5591705889</v>
      </c>
      <c r="K275" s="496" t="s">
        <v>979</v>
      </c>
    </row>
    <row r="276" spans="2:11" hidden="1" outlineLevel="1" x14ac:dyDescent="0.2">
      <c r="B276" s="492"/>
      <c r="C276" s="497" t="s">
        <v>124</v>
      </c>
      <c r="D276" s="494">
        <f t="shared" si="21"/>
        <v>8547507.4408294261</v>
      </c>
      <c r="E276" s="494">
        <f t="shared" si="18"/>
        <v>19588.037885234102</v>
      </c>
      <c r="F276" s="494">
        <f t="shared" si="19"/>
        <v>42374.737413527568</v>
      </c>
      <c r="G276" s="494">
        <f t="shared" si="22"/>
        <v>61962.77529876167</v>
      </c>
      <c r="H276" s="495">
        <f t="shared" si="20"/>
        <v>8505132.7034158986</v>
      </c>
      <c r="I276" s="438">
        <v>0</v>
      </c>
      <c r="J276" s="538">
        <f t="shared" si="23"/>
        <v>8194867.2965841163</v>
      </c>
      <c r="K276" s="496" t="s">
        <v>979</v>
      </c>
    </row>
    <row r="277" spans="2:11" hidden="1" outlineLevel="1" x14ac:dyDescent="0.2">
      <c r="B277" s="492"/>
      <c r="C277" s="497" t="s">
        <v>123</v>
      </c>
      <c r="D277" s="494">
        <f t="shared" si="21"/>
        <v>8505132.7034158986</v>
      </c>
      <c r="E277" s="494">
        <f t="shared" si="18"/>
        <v>19490.929111994767</v>
      </c>
      <c r="F277" s="494">
        <f t="shared" si="19"/>
        <v>42471.846186766903</v>
      </c>
      <c r="G277" s="494">
        <f t="shared" si="22"/>
        <v>61962.77529876167</v>
      </c>
      <c r="H277" s="495">
        <f t="shared" si="20"/>
        <v>8462660.8572291322</v>
      </c>
      <c r="I277" s="438">
        <v>0</v>
      </c>
      <c r="J277" s="538">
        <f t="shared" si="23"/>
        <v>8237339.1427708836</v>
      </c>
      <c r="K277" s="496" t="s">
        <v>979</v>
      </c>
    </row>
    <row r="278" spans="2:11" hidden="1" outlineLevel="1" x14ac:dyDescent="0.2">
      <c r="B278" s="492"/>
      <c r="C278" s="497" t="s">
        <v>122</v>
      </c>
      <c r="D278" s="494">
        <f t="shared" si="21"/>
        <v>8462660.8572291322</v>
      </c>
      <c r="E278" s="494">
        <f t="shared" ref="E278:E341" si="24">+D278*($J$6/12)</f>
        <v>19393.597797816761</v>
      </c>
      <c r="F278" s="494">
        <f t="shared" ref="F278:F284" si="25">+G278-E278</f>
        <v>42569.177500944905</v>
      </c>
      <c r="G278" s="494">
        <f t="shared" si="22"/>
        <v>61962.77529876167</v>
      </c>
      <c r="H278" s="495">
        <f t="shared" ref="H278:H284" si="26">+D278-F278-I278</f>
        <v>8420091.6797281876</v>
      </c>
      <c r="I278" s="438">
        <v>0</v>
      </c>
      <c r="J278" s="538">
        <f t="shared" si="23"/>
        <v>8279908.3202718282</v>
      </c>
      <c r="K278" s="496" t="s">
        <v>979</v>
      </c>
    </row>
    <row r="279" spans="2:11" hidden="1" outlineLevel="1" x14ac:dyDescent="0.2">
      <c r="B279" s="492"/>
      <c r="C279" s="497" t="s">
        <v>121</v>
      </c>
      <c r="D279" s="494">
        <f t="shared" ref="D279:D284" si="27">+H278</f>
        <v>8420091.6797281876</v>
      </c>
      <c r="E279" s="494">
        <f t="shared" si="24"/>
        <v>19296.04343271043</v>
      </c>
      <c r="F279" s="494">
        <f t="shared" si="25"/>
        <v>42666.731866051239</v>
      </c>
      <c r="G279" s="494">
        <f t="shared" ref="G279:G284" si="28">+G278</f>
        <v>61962.77529876167</v>
      </c>
      <c r="H279" s="495">
        <f t="shared" si="26"/>
        <v>8377424.9478621362</v>
      </c>
      <c r="I279" s="438">
        <v>0</v>
      </c>
      <c r="J279" s="538">
        <f t="shared" si="23"/>
        <v>8322575.0521378797</v>
      </c>
      <c r="K279" s="496" t="s">
        <v>979</v>
      </c>
    </row>
    <row r="280" spans="2:11" hidden="1" outlineLevel="1" x14ac:dyDescent="0.2">
      <c r="B280" s="492"/>
      <c r="C280" s="497" t="s">
        <v>120</v>
      </c>
      <c r="D280" s="494">
        <f t="shared" si="27"/>
        <v>8377424.9478621362</v>
      </c>
      <c r="E280" s="494">
        <f t="shared" si="24"/>
        <v>19198.265505517396</v>
      </c>
      <c r="F280" s="494">
        <f t="shared" si="25"/>
        <v>42764.509793244273</v>
      </c>
      <c r="G280" s="494">
        <f t="shared" si="28"/>
        <v>61962.77529876167</v>
      </c>
      <c r="H280" s="495">
        <f t="shared" si="26"/>
        <v>8334660.4380688919</v>
      </c>
      <c r="I280" s="438">
        <v>0</v>
      </c>
      <c r="J280" s="538">
        <f t="shared" ref="J280:J343" si="29">+J279+F280</f>
        <v>8365339.561931124</v>
      </c>
      <c r="K280" s="496" t="s">
        <v>979</v>
      </c>
    </row>
    <row r="281" spans="2:11" hidden="1" outlineLevel="1" x14ac:dyDescent="0.2">
      <c r="B281" s="492"/>
      <c r="C281" s="497" t="s">
        <v>119</v>
      </c>
      <c r="D281" s="494">
        <f t="shared" si="27"/>
        <v>8334660.4380688919</v>
      </c>
      <c r="E281" s="494">
        <f t="shared" si="24"/>
        <v>19100.263503907878</v>
      </c>
      <c r="F281" s="494">
        <f t="shared" si="25"/>
        <v>42862.511794853795</v>
      </c>
      <c r="G281" s="494">
        <f t="shared" si="28"/>
        <v>61962.77529876167</v>
      </c>
      <c r="H281" s="495">
        <f t="shared" si="26"/>
        <v>8291797.9262740379</v>
      </c>
      <c r="I281" s="438">
        <v>0</v>
      </c>
      <c r="J281" s="538">
        <f t="shared" si="29"/>
        <v>8408202.0737259779</v>
      </c>
      <c r="K281" s="496" t="s">
        <v>979</v>
      </c>
    </row>
    <row r="282" spans="2:11" hidden="1" outlineLevel="1" x14ac:dyDescent="0.2">
      <c r="B282" s="492"/>
      <c r="C282" s="497" t="s">
        <v>118</v>
      </c>
      <c r="D282" s="494">
        <f t="shared" si="27"/>
        <v>8291797.9262740379</v>
      </c>
      <c r="E282" s="494">
        <f t="shared" si="24"/>
        <v>19002.036914378004</v>
      </c>
      <c r="F282" s="494">
        <f t="shared" si="25"/>
        <v>42960.738384383665</v>
      </c>
      <c r="G282" s="494">
        <f t="shared" si="28"/>
        <v>61962.77529876167</v>
      </c>
      <c r="H282" s="495">
        <f t="shared" si="26"/>
        <v>8248837.1878896542</v>
      </c>
      <c r="I282" s="438">
        <v>0</v>
      </c>
      <c r="J282" s="538">
        <f t="shared" si="29"/>
        <v>8451162.8121103607</v>
      </c>
      <c r="K282" s="496" t="s">
        <v>979</v>
      </c>
    </row>
    <row r="283" spans="2:11" hidden="1" outlineLevel="1" x14ac:dyDescent="0.2">
      <c r="B283" s="492"/>
      <c r="C283" s="497" t="s">
        <v>117</v>
      </c>
      <c r="D283" s="494">
        <f t="shared" si="27"/>
        <v>8248837.1878896542</v>
      </c>
      <c r="E283" s="494">
        <f t="shared" si="24"/>
        <v>18903.585222247126</v>
      </c>
      <c r="F283" s="494">
        <f t="shared" si="25"/>
        <v>43059.19007651454</v>
      </c>
      <c r="G283" s="494">
        <f t="shared" si="28"/>
        <v>61962.77529876167</v>
      </c>
      <c r="H283" s="495">
        <f t="shared" si="26"/>
        <v>8205777.99781314</v>
      </c>
      <c r="I283" s="438">
        <v>0</v>
      </c>
      <c r="J283" s="538">
        <f t="shared" si="29"/>
        <v>8494222.0021868758</v>
      </c>
      <c r="K283" s="496" t="s">
        <v>979</v>
      </c>
    </row>
    <row r="284" spans="2:11" hidden="1" outlineLevel="1" x14ac:dyDescent="0.2">
      <c r="B284" s="492"/>
      <c r="C284" s="497" t="s">
        <v>116</v>
      </c>
      <c r="D284" s="494">
        <f t="shared" si="27"/>
        <v>8205777.99781314</v>
      </c>
      <c r="E284" s="494">
        <f t="shared" si="24"/>
        <v>18804.907911655111</v>
      </c>
      <c r="F284" s="494">
        <f t="shared" si="25"/>
        <v>43157.867387106555</v>
      </c>
      <c r="G284" s="494">
        <f t="shared" si="28"/>
        <v>61962.77529876167</v>
      </c>
      <c r="H284" s="495">
        <f t="shared" si="26"/>
        <v>8162620.1304260334</v>
      </c>
      <c r="I284" s="438">
        <v>0</v>
      </c>
      <c r="J284" s="538">
        <f t="shared" si="29"/>
        <v>8537379.8695739824</v>
      </c>
      <c r="K284" s="496" t="s">
        <v>979</v>
      </c>
    </row>
    <row r="285" spans="2:11" collapsed="1" x14ac:dyDescent="0.2">
      <c r="B285" s="492" t="s">
        <v>115</v>
      </c>
      <c r="C285" s="497" t="s">
        <v>114</v>
      </c>
      <c r="D285" s="494">
        <f t="shared" ref="D285:D348" si="30">+H284</f>
        <v>8162620.1304260334</v>
      </c>
      <c r="E285" s="494">
        <f t="shared" si="24"/>
        <v>18706.004465559661</v>
      </c>
      <c r="F285" s="494">
        <f t="shared" ref="F285:F348" si="31">+G285-E285</f>
        <v>43256.770833202012</v>
      </c>
      <c r="G285" s="494">
        <f t="shared" ref="G285:G348" si="32">+G284</f>
        <v>61962.77529876167</v>
      </c>
      <c r="H285" s="495">
        <f t="shared" ref="H285:H348" si="33">+D285-F285-I285</f>
        <v>8119363.3595928317</v>
      </c>
      <c r="I285" s="438">
        <v>0</v>
      </c>
      <c r="J285" s="538">
        <f t="shared" si="29"/>
        <v>8580636.6404071841</v>
      </c>
      <c r="K285" s="496" t="s">
        <v>979</v>
      </c>
    </row>
    <row r="286" spans="2:11" hidden="1" outlineLevel="1" x14ac:dyDescent="0.2">
      <c r="B286" s="492"/>
      <c r="C286" s="497" t="s">
        <v>113</v>
      </c>
      <c r="D286" s="494">
        <f t="shared" si="30"/>
        <v>8119363.3595928317</v>
      </c>
      <c r="E286" s="494">
        <f t="shared" si="24"/>
        <v>18606.874365733573</v>
      </c>
      <c r="F286" s="494">
        <f t="shared" si="31"/>
        <v>43355.900933028097</v>
      </c>
      <c r="G286" s="494">
        <f t="shared" si="32"/>
        <v>61962.77529876167</v>
      </c>
      <c r="H286" s="495">
        <f t="shared" si="33"/>
        <v>8076007.4586598035</v>
      </c>
      <c r="I286" s="438">
        <v>0</v>
      </c>
      <c r="J286" s="538">
        <f t="shared" si="29"/>
        <v>8623992.5413402114</v>
      </c>
      <c r="K286" s="496" t="s">
        <v>979</v>
      </c>
    </row>
    <row r="287" spans="2:11" hidden="1" outlineLevel="1" x14ac:dyDescent="0.2">
      <c r="B287" s="492"/>
      <c r="C287" s="497" t="s">
        <v>112</v>
      </c>
      <c r="D287" s="494">
        <f t="shared" si="30"/>
        <v>8076007.4586598035</v>
      </c>
      <c r="E287" s="494">
        <f t="shared" si="24"/>
        <v>18507.517092762049</v>
      </c>
      <c r="F287" s="494">
        <f t="shared" si="31"/>
        <v>43455.25820599962</v>
      </c>
      <c r="G287" s="494">
        <f t="shared" si="32"/>
        <v>61962.77529876167</v>
      </c>
      <c r="H287" s="495">
        <f t="shared" si="33"/>
        <v>8032552.2004538039</v>
      </c>
      <c r="I287" s="438">
        <v>0</v>
      </c>
      <c r="J287" s="538">
        <f t="shared" si="29"/>
        <v>8667447.799546212</v>
      </c>
      <c r="K287" s="496" t="s">
        <v>979</v>
      </c>
    </row>
    <row r="288" spans="2:11" hidden="1" outlineLevel="1" x14ac:dyDescent="0.2">
      <c r="B288" s="492"/>
      <c r="C288" s="497" t="s">
        <v>111</v>
      </c>
      <c r="D288" s="494">
        <f t="shared" si="30"/>
        <v>8032552.2004538039</v>
      </c>
      <c r="E288" s="494">
        <f t="shared" si="24"/>
        <v>18407.932126039967</v>
      </c>
      <c r="F288" s="494">
        <f t="shared" si="31"/>
        <v>43554.843172721703</v>
      </c>
      <c r="G288" s="494">
        <f t="shared" si="32"/>
        <v>61962.77529876167</v>
      </c>
      <c r="H288" s="495">
        <f t="shared" si="33"/>
        <v>7988997.3572810823</v>
      </c>
      <c r="I288" s="438">
        <v>0</v>
      </c>
      <c r="J288" s="538">
        <f t="shared" si="29"/>
        <v>8711002.6427189335</v>
      </c>
      <c r="K288" s="496" t="s">
        <v>979</v>
      </c>
    </row>
    <row r="289" spans="2:11" hidden="1" outlineLevel="1" x14ac:dyDescent="0.2">
      <c r="B289" s="492"/>
      <c r="C289" s="497" t="s">
        <v>110</v>
      </c>
      <c r="D289" s="494">
        <f t="shared" si="30"/>
        <v>7988997.3572810823</v>
      </c>
      <c r="E289" s="494">
        <f t="shared" si="24"/>
        <v>18308.118943769146</v>
      </c>
      <c r="F289" s="494">
        <f t="shared" si="31"/>
        <v>43654.656354992519</v>
      </c>
      <c r="G289" s="494">
        <f t="shared" si="32"/>
        <v>61962.77529876167</v>
      </c>
      <c r="H289" s="495">
        <f t="shared" si="33"/>
        <v>7945342.7009260897</v>
      </c>
      <c r="I289" s="438">
        <v>0</v>
      </c>
      <c r="J289" s="538">
        <f t="shared" si="29"/>
        <v>8754657.2990739252</v>
      </c>
      <c r="K289" s="496" t="s">
        <v>979</v>
      </c>
    </row>
    <row r="290" spans="2:11" hidden="1" outlineLevel="1" x14ac:dyDescent="0.2">
      <c r="B290" s="492"/>
      <c r="C290" s="497" t="s">
        <v>109</v>
      </c>
      <c r="D290" s="494">
        <f t="shared" si="30"/>
        <v>7945342.7009260897</v>
      </c>
      <c r="E290" s="494">
        <f t="shared" si="24"/>
        <v>18208.077022955622</v>
      </c>
      <c r="F290" s="494">
        <f t="shared" si="31"/>
        <v>43754.698275806048</v>
      </c>
      <c r="G290" s="494">
        <f t="shared" si="32"/>
        <v>61962.77529876167</v>
      </c>
      <c r="H290" s="495">
        <f t="shared" si="33"/>
        <v>7901588.0026502833</v>
      </c>
      <c r="I290" s="438">
        <v>0</v>
      </c>
      <c r="J290" s="538">
        <f t="shared" si="29"/>
        <v>8798411.9973497316</v>
      </c>
      <c r="K290" s="496" t="s">
        <v>979</v>
      </c>
    </row>
    <row r="291" spans="2:11" hidden="1" outlineLevel="1" x14ac:dyDescent="0.2">
      <c r="B291" s="492"/>
      <c r="C291" s="497" t="s">
        <v>108</v>
      </c>
      <c r="D291" s="494">
        <f t="shared" si="30"/>
        <v>7901588.0026502833</v>
      </c>
      <c r="E291" s="494">
        <f t="shared" si="24"/>
        <v>18107.805839406898</v>
      </c>
      <c r="F291" s="494">
        <f t="shared" si="31"/>
        <v>43854.969459354776</v>
      </c>
      <c r="G291" s="494">
        <f t="shared" si="32"/>
        <v>61962.77529876167</v>
      </c>
      <c r="H291" s="495">
        <f t="shared" si="33"/>
        <v>7857733.0331909284</v>
      </c>
      <c r="I291" s="438">
        <v>0</v>
      </c>
      <c r="J291" s="538">
        <f t="shared" si="29"/>
        <v>8842266.9668090865</v>
      </c>
      <c r="K291" s="496" t="s">
        <v>979</v>
      </c>
    </row>
    <row r="292" spans="2:11" hidden="1" outlineLevel="1" x14ac:dyDescent="0.2">
      <c r="B292" s="492"/>
      <c r="C292" s="497" t="s">
        <v>107</v>
      </c>
      <c r="D292" s="494">
        <f t="shared" si="30"/>
        <v>7857733.0331909284</v>
      </c>
      <c r="E292" s="494">
        <f t="shared" si="24"/>
        <v>18007.30486772921</v>
      </c>
      <c r="F292" s="494">
        <f t="shared" si="31"/>
        <v>43955.47043103246</v>
      </c>
      <c r="G292" s="494">
        <f t="shared" si="32"/>
        <v>61962.77529876167</v>
      </c>
      <c r="H292" s="495">
        <f t="shared" si="33"/>
        <v>7813777.5627598958</v>
      </c>
      <c r="I292" s="438">
        <v>0</v>
      </c>
      <c r="J292" s="538">
        <f t="shared" si="29"/>
        <v>8886222.4372401182</v>
      </c>
      <c r="K292" s="496" t="s">
        <v>979</v>
      </c>
    </row>
    <row r="293" spans="2:11" hidden="1" outlineLevel="1" x14ac:dyDescent="0.2">
      <c r="B293" s="492"/>
      <c r="C293" s="497" t="s">
        <v>106</v>
      </c>
      <c r="D293" s="494">
        <f t="shared" si="30"/>
        <v>7813777.5627598958</v>
      </c>
      <c r="E293" s="494">
        <f t="shared" si="24"/>
        <v>17906.573581324763</v>
      </c>
      <c r="F293" s="494">
        <f t="shared" si="31"/>
        <v>44056.20171743691</v>
      </c>
      <c r="G293" s="494">
        <f t="shared" si="32"/>
        <v>61962.77529876167</v>
      </c>
      <c r="H293" s="495">
        <f t="shared" si="33"/>
        <v>7769721.3610424586</v>
      </c>
      <c r="I293" s="438">
        <v>0</v>
      </c>
      <c r="J293" s="538">
        <f t="shared" si="29"/>
        <v>8930278.6389575545</v>
      </c>
      <c r="K293" s="496" t="s">
        <v>979</v>
      </c>
    </row>
    <row r="294" spans="2:11" hidden="1" outlineLevel="1" x14ac:dyDescent="0.2">
      <c r="B294" s="492"/>
      <c r="C294" s="497" t="s">
        <v>105</v>
      </c>
      <c r="D294" s="494">
        <f t="shared" si="30"/>
        <v>7769721.3610424586</v>
      </c>
      <c r="E294" s="494">
        <f t="shared" si="24"/>
        <v>17805.611452388966</v>
      </c>
      <c r="F294" s="494">
        <f t="shared" si="31"/>
        <v>44157.163846372699</v>
      </c>
      <c r="G294" s="494">
        <f t="shared" si="32"/>
        <v>61962.77529876167</v>
      </c>
      <c r="H294" s="495">
        <f t="shared" si="33"/>
        <v>7725564.1971960859</v>
      </c>
      <c r="I294" s="438">
        <v>0</v>
      </c>
      <c r="J294" s="538">
        <f t="shared" si="29"/>
        <v>8974435.802803928</v>
      </c>
      <c r="K294" s="496" t="s">
        <v>979</v>
      </c>
    </row>
    <row r="295" spans="2:11" hidden="1" outlineLevel="1" x14ac:dyDescent="0.2">
      <c r="B295" s="492"/>
      <c r="C295" s="497" t="s">
        <v>104</v>
      </c>
      <c r="D295" s="494">
        <f t="shared" si="30"/>
        <v>7725564.1971960859</v>
      </c>
      <c r="E295" s="494">
        <f t="shared" si="24"/>
        <v>17704.417951907697</v>
      </c>
      <c r="F295" s="494">
        <f t="shared" si="31"/>
        <v>44258.357346853969</v>
      </c>
      <c r="G295" s="494">
        <f t="shared" si="32"/>
        <v>61962.77529876167</v>
      </c>
      <c r="H295" s="495">
        <f t="shared" si="33"/>
        <v>7681305.8398492318</v>
      </c>
      <c r="I295" s="438">
        <v>0</v>
      </c>
      <c r="J295" s="538">
        <f t="shared" si="29"/>
        <v>9018694.1601507813</v>
      </c>
      <c r="K295" s="496" t="s">
        <v>979</v>
      </c>
    </row>
    <row r="296" spans="2:11" hidden="1" outlineLevel="1" x14ac:dyDescent="0.2">
      <c r="B296" s="492"/>
      <c r="C296" s="497" t="s">
        <v>103</v>
      </c>
      <c r="D296" s="494">
        <f t="shared" si="30"/>
        <v>7681305.8398492318</v>
      </c>
      <c r="E296" s="494">
        <f t="shared" si="24"/>
        <v>17602.992549654489</v>
      </c>
      <c r="F296" s="494">
        <f t="shared" si="31"/>
        <v>44359.78274910718</v>
      </c>
      <c r="G296" s="494">
        <f t="shared" si="32"/>
        <v>61962.77529876167</v>
      </c>
      <c r="H296" s="495">
        <f t="shared" si="33"/>
        <v>7636946.0571001247</v>
      </c>
      <c r="I296" s="438">
        <v>0</v>
      </c>
      <c r="J296" s="538">
        <f t="shared" si="29"/>
        <v>9063053.9428998884</v>
      </c>
      <c r="K296" s="496" t="s">
        <v>979</v>
      </c>
    </row>
    <row r="297" spans="2:11" collapsed="1" x14ac:dyDescent="0.2">
      <c r="B297" s="492" t="s">
        <v>489</v>
      </c>
      <c r="C297" s="497" t="s">
        <v>102</v>
      </c>
      <c r="D297" s="494">
        <f t="shared" si="30"/>
        <v>7636946.0571001247</v>
      </c>
      <c r="E297" s="494">
        <f t="shared" si="24"/>
        <v>17501.334714187786</v>
      </c>
      <c r="F297" s="494">
        <f t="shared" si="31"/>
        <v>44461.44058457388</v>
      </c>
      <c r="G297" s="494">
        <f t="shared" si="32"/>
        <v>61962.77529876167</v>
      </c>
      <c r="H297" s="495">
        <f t="shared" si="33"/>
        <v>7592484.6165155508</v>
      </c>
      <c r="I297" s="438">
        <v>0</v>
      </c>
      <c r="J297" s="538">
        <f t="shared" si="29"/>
        <v>9107515.3834844623</v>
      </c>
      <c r="K297" s="496" t="s">
        <v>979</v>
      </c>
    </row>
    <row r="298" spans="2:11" hidden="1" outlineLevel="1" x14ac:dyDescent="0.2">
      <c r="B298" s="492"/>
      <c r="C298" s="497" t="s">
        <v>101</v>
      </c>
      <c r="D298" s="494">
        <f t="shared" si="30"/>
        <v>7592484.6165155508</v>
      </c>
      <c r="E298" s="494">
        <f t="shared" si="24"/>
        <v>17399.443912848139</v>
      </c>
      <c r="F298" s="494">
        <f t="shared" si="31"/>
        <v>44563.331385913531</v>
      </c>
      <c r="G298" s="494">
        <f t="shared" si="32"/>
        <v>61962.77529876167</v>
      </c>
      <c r="H298" s="495">
        <f t="shared" si="33"/>
        <v>7547921.2851296375</v>
      </c>
      <c r="I298" s="438">
        <v>0</v>
      </c>
      <c r="J298" s="538">
        <f t="shared" si="29"/>
        <v>9152078.7148703765</v>
      </c>
      <c r="K298" s="496" t="s">
        <v>979</v>
      </c>
    </row>
    <row r="299" spans="2:11" hidden="1" outlineLevel="1" x14ac:dyDescent="0.2">
      <c r="B299" s="492"/>
      <c r="C299" s="497" t="s">
        <v>100</v>
      </c>
      <c r="D299" s="494">
        <f t="shared" si="30"/>
        <v>7547921.2851296375</v>
      </c>
      <c r="E299" s="494">
        <f t="shared" si="24"/>
        <v>17297.319611755418</v>
      </c>
      <c r="F299" s="494">
        <f t="shared" si="31"/>
        <v>44665.455687006252</v>
      </c>
      <c r="G299" s="494">
        <f t="shared" si="32"/>
        <v>61962.77529876167</v>
      </c>
      <c r="H299" s="495">
        <f t="shared" si="33"/>
        <v>7503255.8294426315</v>
      </c>
      <c r="I299" s="438">
        <v>0</v>
      </c>
      <c r="J299" s="538">
        <f t="shared" si="29"/>
        <v>9196744.1705573834</v>
      </c>
      <c r="K299" s="496" t="s">
        <v>979</v>
      </c>
    </row>
    <row r="300" spans="2:11" hidden="1" outlineLevel="1" x14ac:dyDescent="0.2">
      <c r="B300" s="492"/>
      <c r="C300" s="497" t="s">
        <v>99</v>
      </c>
      <c r="D300" s="494">
        <f t="shared" si="30"/>
        <v>7503255.8294426315</v>
      </c>
      <c r="E300" s="494">
        <f t="shared" si="24"/>
        <v>17194.961275806032</v>
      </c>
      <c r="F300" s="494">
        <f t="shared" si="31"/>
        <v>44767.814022955637</v>
      </c>
      <c r="G300" s="494">
        <f t="shared" si="32"/>
        <v>61962.77529876167</v>
      </c>
      <c r="H300" s="495">
        <f t="shared" si="33"/>
        <v>7458488.015419676</v>
      </c>
      <c r="I300" s="438">
        <v>0</v>
      </c>
      <c r="J300" s="538">
        <f t="shared" si="29"/>
        <v>9241511.9845803399</v>
      </c>
      <c r="K300" s="496" t="s">
        <v>979</v>
      </c>
    </row>
    <row r="301" spans="2:11" hidden="1" outlineLevel="1" x14ac:dyDescent="0.2">
      <c r="B301" s="492"/>
      <c r="C301" s="497" t="s">
        <v>98</v>
      </c>
      <c r="D301" s="494">
        <f t="shared" si="30"/>
        <v>7458488.015419676</v>
      </c>
      <c r="E301" s="494">
        <f t="shared" si="24"/>
        <v>17092.36836867009</v>
      </c>
      <c r="F301" s="494">
        <f t="shared" si="31"/>
        <v>44870.40693009158</v>
      </c>
      <c r="G301" s="494">
        <f t="shared" si="32"/>
        <v>61962.77529876167</v>
      </c>
      <c r="H301" s="495">
        <f t="shared" si="33"/>
        <v>7413617.6084895842</v>
      </c>
      <c r="I301" s="438">
        <v>0</v>
      </c>
      <c r="J301" s="538">
        <f t="shared" si="29"/>
        <v>9286382.3915104307</v>
      </c>
      <c r="K301" s="496" t="s">
        <v>979</v>
      </c>
    </row>
    <row r="302" spans="2:11" hidden="1" outlineLevel="1" x14ac:dyDescent="0.2">
      <c r="B302" s="492"/>
      <c r="C302" s="497" t="s">
        <v>97</v>
      </c>
      <c r="D302" s="494">
        <f t="shared" si="30"/>
        <v>7413617.6084895842</v>
      </c>
      <c r="E302" s="494">
        <f t="shared" si="24"/>
        <v>16989.54035278863</v>
      </c>
      <c r="F302" s="494">
        <f t="shared" si="31"/>
        <v>44973.234945973039</v>
      </c>
      <c r="G302" s="494">
        <f t="shared" si="32"/>
        <v>61962.77529876167</v>
      </c>
      <c r="H302" s="495">
        <f t="shared" si="33"/>
        <v>7368644.3735436108</v>
      </c>
      <c r="I302" s="438">
        <v>0</v>
      </c>
      <c r="J302" s="538">
        <f t="shared" si="29"/>
        <v>9331355.6264564041</v>
      </c>
      <c r="K302" s="496" t="s">
        <v>979</v>
      </c>
    </row>
    <row r="303" spans="2:11" hidden="1" outlineLevel="1" x14ac:dyDescent="0.2">
      <c r="B303" s="492"/>
      <c r="C303" s="497" t="s">
        <v>96</v>
      </c>
      <c r="D303" s="494">
        <f t="shared" si="30"/>
        <v>7368644.3735436108</v>
      </c>
      <c r="E303" s="494">
        <f t="shared" si="24"/>
        <v>16886.476689370775</v>
      </c>
      <c r="F303" s="494">
        <f t="shared" si="31"/>
        <v>45076.298609390898</v>
      </c>
      <c r="G303" s="494">
        <f t="shared" si="32"/>
        <v>61962.77529876167</v>
      </c>
      <c r="H303" s="495">
        <f t="shared" si="33"/>
        <v>7323568.0749342199</v>
      </c>
      <c r="I303" s="438">
        <v>0</v>
      </c>
      <c r="J303" s="538">
        <f t="shared" si="29"/>
        <v>9376431.925065795</v>
      </c>
      <c r="K303" s="496" t="s">
        <v>979</v>
      </c>
    </row>
    <row r="304" spans="2:11" hidden="1" outlineLevel="1" x14ac:dyDescent="0.2">
      <c r="B304" s="492"/>
      <c r="C304" s="497" t="s">
        <v>95</v>
      </c>
      <c r="D304" s="494">
        <f t="shared" si="30"/>
        <v>7323568.0749342199</v>
      </c>
      <c r="E304" s="494">
        <f t="shared" si="24"/>
        <v>16783.176838390922</v>
      </c>
      <c r="F304" s="494">
        <f t="shared" si="31"/>
        <v>45179.598460370747</v>
      </c>
      <c r="G304" s="494">
        <f t="shared" si="32"/>
        <v>61962.77529876167</v>
      </c>
      <c r="H304" s="495">
        <f t="shared" si="33"/>
        <v>7278388.4764738493</v>
      </c>
      <c r="I304" s="438">
        <v>0</v>
      </c>
      <c r="J304" s="538">
        <f t="shared" si="29"/>
        <v>9421611.5235261656</v>
      </c>
      <c r="K304" s="496" t="s">
        <v>979</v>
      </c>
    </row>
    <row r="305" spans="2:11" hidden="1" outlineLevel="1" x14ac:dyDescent="0.2">
      <c r="B305" s="492"/>
      <c r="C305" s="497" t="s">
        <v>94</v>
      </c>
      <c r="D305" s="494">
        <f t="shared" si="30"/>
        <v>7278388.4764738493</v>
      </c>
      <c r="E305" s="494">
        <f t="shared" si="24"/>
        <v>16679.640258585903</v>
      </c>
      <c r="F305" s="494">
        <f t="shared" si="31"/>
        <v>45283.135040175766</v>
      </c>
      <c r="G305" s="494">
        <f t="shared" si="32"/>
        <v>61962.77529876167</v>
      </c>
      <c r="H305" s="495">
        <f t="shared" si="33"/>
        <v>7233105.3414336732</v>
      </c>
      <c r="I305" s="438">
        <v>0</v>
      </c>
      <c r="J305" s="538">
        <f t="shared" si="29"/>
        <v>9466894.6585663408</v>
      </c>
      <c r="K305" s="496" t="s">
        <v>979</v>
      </c>
    </row>
    <row r="306" spans="2:11" hidden="1" outlineLevel="1" x14ac:dyDescent="0.2">
      <c r="B306" s="492"/>
      <c r="C306" s="497" t="s">
        <v>93</v>
      </c>
      <c r="D306" s="494">
        <f t="shared" si="30"/>
        <v>7233105.3414336732</v>
      </c>
      <c r="E306" s="494">
        <f t="shared" si="24"/>
        <v>16575.866407452169</v>
      </c>
      <c r="F306" s="494">
        <f t="shared" si="31"/>
        <v>45386.908891309504</v>
      </c>
      <c r="G306" s="494">
        <f t="shared" si="32"/>
        <v>61962.77529876167</v>
      </c>
      <c r="H306" s="495">
        <f t="shared" si="33"/>
        <v>7187718.4325423641</v>
      </c>
      <c r="I306" s="438">
        <v>0</v>
      </c>
      <c r="J306" s="538">
        <f t="shared" si="29"/>
        <v>9512281.5674576499</v>
      </c>
      <c r="K306" s="496" t="s">
        <v>979</v>
      </c>
    </row>
    <row r="307" spans="2:11" hidden="1" outlineLevel="1" x14ac:dyDescent="0.2">
      <c r="B307" s="492"/>
      <c r="C307" s="497" t="s">
        <v>92</v>
      </c>
      <c r="D307" s="494">
        <f t="shared" si="30"/>
        <v>7187718.4325423641</v>
      </c>
      <c r="E307" s="494">
        <f t="shared" si="24"/>
        <v>16471.854741242918</v>
      </c>
      <c r="F307" s="494">
        <f t="shared" si="31"/>
        <v>45490.920557518752</v>
      </c>
      <c r="G307" s="494">
        <f t="shared" si="32"/>
        <v>61962.77529876167</v>
      </c>
      <c r="H307" s="495">
        <f t="shared" si="33"/>
        <v>7142227.5119848456</v>
      </c>
      <c r="I307" s="438">
        <v>0</v>
      </c>
      <c r="J307" s="538">
        <f t="shared" si="29"/>
        <v>9557772.4880151693</v>
      </c>
      <c r="K307" s="496" t="s">
        <v>979</v>
      </c>
    </row>
    <row r="308" spans="2:11" hidden="1" outlineLevel="1" x14ac:dyDescent="0.2">
      <c r="B308" s="492"/>
      <c r="C308" s="497" t="s">
        <v>91</v>
      </c>
      <c r="D308" s="494">
        <f t="shared" si="30"/>
        <v>7142227.5119848456</v>
      </c>
      <c r="E308" s="494">
        <f t="shared" si="24"/>
        <v>16367.604714965271</v>
      </c>
      <c r="F308" s="494">
        <f t="shared" si="31"/>
        <v>45595.170583796396</v>
      </c>
      <c r="G308" s="494">
        <f t="shared" si="32"/>
        <v>61962.77529876167</v>
      </c>
      <c r="H308" s="495">
        <f t="shared" si="33"/>
        <v>7096632.3414010489</v>
      </c>
      <c r="I308" s="438">
        <v>0</v>
      </c>
      <c r="J308" s="538">
        <f t="shared" si="29"/>
        <v>9603367.658598965</v>
      </c>
      <c r="K308" s="496" t="s">
        <v>979</v>
      </c>
    </row>
    <row r="309" spans="2:11" collapsed="1" x14ac:dyDescent="0.2">
      <c r="B309" s="492" t="s">
        <v>490</v>
      </c>
      <c r="C309" s="497" t="s">
        <v>90</v>
      </c>
      <c r="D309" s="494">
        <f t="shared" si="30"/>
        <v>7096632.3414010489</v>
      </c>
      <c r="E309" s="494">
        <f t="shared" si="24"/>
        <v>16263.115782377405</v>
      </c>
      <c r="F309" s="494">
        <f t="shared" si="31"/>
        <v>45699.659516384265</v>
      </c>
      <c r="G309" s="494">
        <f t="shared" si="32"/>
        <v>61962.77529876167</v>
      </c>
      <c r="H309" s="495">
        <f t="shared" si="33"/>
        <v>7050932.681884665</v>
      </c>
      <c r="I309" s="438">
        <v>0</v>
      </c>
      <c r="J309" s="538">
        <f t="shared" si="29"/>
        <v>9649067.3181153499</v>
      </c>
      <c r="K309" s="496" t="s">
        <v>979</v>
      </c>
    </row>
    <row r="310" spans="2:11" hidden="1" outlineLevel="1" x14ac:dyDescent="0.2">
      <c r="B310" s="492"/>
      <c r="C310" s="497" t="s">
        <v>89</v>
      </c>
      <c r="D310" s="494">
        <f t="shared" si="30"/>
        <v>7050932.681884665</v>
      </c>
      <c r="E310" s="494">
        <f t="shared" si="24"/>
        <v>16158.38739598569</v>
      </c>
      <c r="F310" s="494">
        <f t="shared" si="31"/>
        <v>45804.387902775983</v>
      </c>
      <c r="G310" s="494">
        <f t="shared" si="32"/>
        <v>61962.77529876167</v>
      </c>
      <c r="H310" s="495">
        <f t="shared" si="33"/>
        <v>7005128.2939818893</v>
      </c>
      <c r="I310" s="438">
        <v>0</v>
      </c>
      <c r="J310" s="538">
        <f t="shared" si="29"/>
        <v>9694871.7060181256</v>
      </c>
      <c r="K310" s="496" t="s">
        <v>979</v>
      </c>
    </row>
    <row r="311" spans="2:11" hidden="1" outlineLevel="1" x14ac:dyDescent="0.2">
      <c r="B311" s="492"/>
      <c r="C311" s="497" t="s">
        <v>88</v>
      </c>
      <c r="D311" s="494">
        <f t="shared" si="30"/>
        <v>7005128.2939818893</v>
      </c>
      <c r="E311" s="494">
        <f t="shared" si="24"/>
        <v>16053.41900704183</v>
      </c>
      <c r="F311" s="494">
        <f t="shared" si="31"/>
        <v>45909.356291719843</v>
      </c>
      <c r="G311" s="494">
        <f t="shared" si="32"/>
        <v>61962.77529876167</v>
      </c>
      <c r="H311" s="495">
        <f t="shared" si="33"/>
        <v>6959218.9376901696</v>
      </c>
      <c r="I311" s="438">
        <v>0</v>
      </c>
      <c r="J311" s="538">
        <f t="shared" si="29"/>
        <v>9740781.0623098463</v>
      </c>
      <c r="K311" s="496" t="s">
        <v>979</v>
      </c>
    </row>
    <row r="312" spans="2:11" hidden="1" outlineLevel="1" x14ac:dyDescent="0.2">
      <c r="B312" s="492"/>
      <c r="C312" s="497" t="s">
        <v>87</v>
      </c>
      <c r="D312" s="494">
        <f t="shared" si="30"/>
        <v>6959218.9376901696</v>
      </c>
      <c r="E312" s="494">
        <f t="shared" si="24"/>
        <v>15948.210065539972</v>
      </c>
      <c r="F312" s="494">
        <f t="shared" si="31"/>
        <v>46014.5652332217</v>
      </c>
      <c r="G312" s="494">
        <f t="shared" si="32"/>
        <v>61962.77529876167</v>
      </c>
      <c r="H312" s="495">
        <f t="shared" si="33"/>
        <v>6913204.3724569483</v>
      </c>
      <c r="I312" s="438">
        <v>0</v>
      </c>
      <c r="J312" s="538">
        <f t="shared" si="29"/>
        <v>9786795.6275430676</v>
      </c>
      <c r="K312" s="496" t="s">
        <v>979</v>
      </c>
    </row>
    <row r="313" spans="2:11" hidden="1" outlineLevel="1" x14ac:dyDescent="0.2">
      <c r="B313" s="492"/>
      <c r="C313" s="497" t="s">
        <v>86</v>
      </c>
      <c r="D313" s="494">
        <f t="shared" si="30"/>
        <v>6913204.3724569483</v>
      </c>
      <c r="E313" s="494">
        <f t="shared" si="24"/>
        <v>15842.76002021384</v>
      </c>
      <c r="F313" s="494">
        <f t="shared" si="31"/>
        <v>46120.015278547828</v>
      </c>
      <c r="G313" s="494">
        <f t="shared" si="32"/>
        <v>61962.77529876167</v>
      </c>
      <c r="H313" s="495">
        <f t="shared" si="33"/>
        <v>6867084.3571784003</v>
      </c>
      <c r="I313" s="438">
        <v>0</v>
      </c>
      <c r="J313" s="538">
        <f t="shared" si="29"/>
        <v>9832915.6428216156</v>
      </c>
      <c r="K313" s="496" t="s">
        <v>979</v>
      </c>
    </row>
    <row r="314" spans="2:11" hidden="1" outlineLevel="1" x14ac:dyDescent="0.2">
      <c r="B314" s="492"/>
      <c r="C314" s="497" t="s">
        <v>85</v>
      </c>
      <c r="D314" s="494">
        <f t="shared" si="30"/>
        <v>6867084.3571784003</v>
      </c>
      <c r="E314" s="494">
        <f t="shared" si="24"/>
        <v>15737.068318533835</v>
      </c>
      <c r="F314" s="494">
        <f t="shared" si="31"/>
        <v>46225.706980227835</v>
      </c>
      <c r="G314" s="494">
        <f t="shared" si="32"/>
        <v>61962.77529876167</v>
      </c>
      <c r="H314" s="495">
        <f t="shared" si="33"/>
        <v>6820858.6501981728</v>
      </c>
      <c r="I314" s="438">
        <v>0</v>
      </c>
      <c r="J314" s="538">
        <f t="shared" si="29"/>
        <v>9879141.349801844</v>
      </c>
      <c r="K314" s="496" t="s">
        <v>979</v>
      </c>
    </row>
    <row r="315" spans="2:11" hidden="1" outlineLevel="1" x14ac:dyDescent="0.2">
      <c r="B315" s="492"/>
      <c r="C315" s="497" t="s">
        <v>84</v>
      </c>
      <c r="D315" s="494">
        <f t="shared" si="30"/>
        <v>6820858.6501981728</v>
      </c>
      <c r="E315" s="494">
        <f t="shared" si="24"/>
        <v>15631.134406704146</v>
      </c>
      <c r="F315" s="494">
        <f t="shared" si="31"/>
        <v>46331.64089205752</v>
      </c>
      <c r="G315" s="494">
        <f t="shared" si="32"/>
        <v>61962.77529876167</v>
      </c>
      <c r="H315" s="495">
        <f t="shared" si="33"/>
        <v>6774527.0093061151</v>
      </c>
      <c r="I315" s="438">
        <v>0</v>
      </c>
      <c r="J315" s="538">
        <f t="shared" si="29"/>
        <v>9925472.9906939007</v>
      </c>
      <c r="K315" s="496" t="s">
        <v>979</v>
      </c>
    </row>
    <row r="316" spans="2:11" hidden="1" outlineLevel="1" x14ac:dyDescent="0.2">
      <c r="B316" s="492"/>
      <c r="C316" s="497" t="s">
        <v>83</v>
      </c>
      <c r="D316" s="494">
        <f t="shared" si="30"/>
        <v>6774527.0093061151</v>
      </c>
      <c r="E316" s="494">
        <f t="shared" si="24"/>
        <v>15524.957729659847</v>
      </c>
      <c r="F316" s="494">
        <f t="shared" si="31"/>
        <v>46437.817569101826</v>
      </c>
      <c r="G316" s="494">
        <f t="shared" si="32"/>
        <v>61962.77529876167</v>
      </c>
      <c r="H316" s="495">
        <f t="shared" si="33"/>
        <v>6728089.1917370129</v>
      </c>
      <c r="I316" s="438">
        <v>0</v>
      </c>
      <c r="J316" s="538">
        <f t="shared" si="29"/>
        <v>9971910.808263002</v>
      </c>
      <c r="K316" s="496" t="s">
        <v>979</v>
      </c>
    </row>
    <row r="317" spans="2:11" hidden="1" outlineLevel="1" x14ac:dyDescent="0.2">
      <c r="B317" s="492"/>
      <c r="C317" s="497" t="s">
        <v>82</v>
      </c>
      <c r="D317" s="494">
        <f t="shared" si="30"/>
        <v>6728089.1917370129</v>
      </c>
      <c r="E317" s="494">
        <f t="shared" si="24"/>
        <v>15418.537731063989</v>
      </c>
      <c r="F317" s="494">
        <f t="shared" si="31"/>
        <v>46544.237567697681</v>
      </c>
      <c r="G317" s="494">
        <f t="shared" si="32"/>
        <v>61962.77529876167</v>
      </c>
      <c r="H317" s="495">
        <f t="shared" si="33"/>
        <v>6681544.9541693153</v>
      </c>
      <c r="I317" s="438">
        <v>0</v>
      </c>
      <c r="J317" s="538">
        <f t="shared" si="29"/>
        <v>10018455.045830701</v>
      </c>
      <c r="K317" s="496" t="s">
        <v>979</v>
      </c>
    </row>
    <row r="318" spans="2:11" hidden="1" outlineLevel="1" x14ac:dyDescent="0.2">
      <c r="B318" s="492"/>
      <c r="C318" s="497" t="s">
        <v>81</v>
      </c>
      <c r="D318" s="494">
        <f t="shared" si="30"/>
        <v>6681544.9541693153</v>
      </c>
      <c r="E318" s="494">
        <f t="shared" si="24"/>
        <v>15311.873853304682</v>
      </c>
      <c r="F318" s="494">
        <f t="shared" si="31"/>
        <v>46650.901445456984</v>
      </c>
      <c r="G318" s="494">
        <f t="shared" si="32"/>
        <v>61962.77529876167</v>
      </c>
      <c r="H318" s="495">
        <f t="shared" si="33"/>
        <v>6634894.0527238585</v>
      </c>
      <c r="I318" s="438">
        <v>0</v>
      </c>
      <c r="J318" s="538">
        <f t="shared" si="29"/>
        <v>10065105.947276158</v>
      </c>
      <c r="K318" s="496" t="s">
        <v>979</v>
      </c>
    </row>
    <row r="319" spans="2:11" hidden="1" outlineLevel="1" x14ac:dyDescent="0.2">
      <c r="B319" s="492"/>
      <c r="C319" s="497" t="s">
        <v>80</v>
      </c>
      <c r="D319" s="494">
        <f t="shared" si="30"/>
        <v>6634894.0527238585</v>
      </c>
      <c r="E319" s="494">
        <f t="shared" si="24"/>
        <v>15204.965537492175</v>
      </c>
      <c r="F319" s="494">
        <f t="shared" si="31"/>
        <v>46757.809761269498</v>
      </c>
      <c r="G319" s="494">
        <f t="shared" si="32"/>
        <v>61962.77529876167</v>
      </c>
      <c r="H319" s="495">
        <f t="shared" si="33"/>
        <v>6588136.2429625886</v>
      </c>
      <c r="I319" s="438">
        <v>0</v>
      </c>
      <c r="J319" s="538">
        <f t="shared" si="29"/>
        <v>10111863.757037427</v>
      </c>
      <c r="K319" s="496" t="s">
        <v>979</v>
      </c>
    </row>
    <row r="320" spans="2:11" hidden="1" outlineLevel="1" x14ac:dyDescent="0.2">
      <c r="B320" s="492"/>
      <c r="C320" s="497" t="s">
        <v>79</v>
      </c>
      <c r="D320" s="494">
        <f t="shared" si="30"/>
        <v>6588136.2429625886</v>
      </c>
      <c r="E320" s="494">
        <f t="shared" si="24"/>
        <v>15097.812223455932</v>
      </c>
      <c r="F320" s="494">
        <f t="shared" si="31"/>
        <v>46864.963075305735</v>
      </c>
      <c r="G320" s="494">
        <f t="shared" si="32"/>
        <v>61962.77529876167</v>
      </c>
      <c r="H320" s="495">
        <f t="shared" si="33"/>
        <v>6541271.2798872832</v>
      </c>
      <c r="I320" s="438">
        <v>0</v>
      </c>
      <c r="J320" s="538">
        <f t="shared" si="29"/>
        <v>10158728.720112734</v>
      </c>
      <c r="K320" s="496" t="s">
        <v>979</v>
      </c>
    </row>
    <row r="321" spans="2:11" collapsed="1" x14ac:dyDescent="0.2">
      <c r="B321" s="492" t="s">
        <v>491</v>
      </c>
      <c r="C321" s="497" t="s">
        <v>78</v>
      </c>
      <c r="D321" s="494">
        <f t="shared" si="30"/>
        <v>6541271.2798872832</v>
      </c>
      <c r="E321" s="494">
        <f t="shared" si="24"/>
        <v>14990.413349741691</v>
      </c>
      <c r="F321" s="494">
        <f t="shared" si="31"/>
        <v>46972.361949019978</v>
      </c>
      <c r="G321" s="494">
        <f t="shared" si="32"/>
        <v>61962.77529876167</v>
      </c>
      <c r="H321" s="495">
        <f t="shared" si="33"/>
        <v>6494298.9179382632</v>
      </c>
      <c r="I321" s="438">
        <v>0</v>
      </c>
      <c r="J321" s="538">
        <f t="shared" si="29"/>
        <v>10205701.082061753</v>
      </c>
      <c r="K321" s="496" t="s">
        <v>979</v>
      </c>
    </row>
    <row r="322" spans="2:11" hidden="1" outlineLevel="1" x14ac:dyDescent="0.2">
      <c r="B322" s="492"/>
      <c r="C322" s="497" t="s">
        <v>77</v>
      </c>
      <c r="D322" s="494">
        <f t="shared" si="30"/>
        <v>6494298.9179382632</v>
      </c>
      <c r="E322" s="494">
        <f t="shared" si="24"/>
        <v>14882.768353608521</v>
      </c>
      <c r="F322" s="494">
        <f t="shared" si="31"/>
        <v>47080.006945153145</v>
      </c>
      <c r="G322" s="494">
        <f t="shared" si="32"/>
        <v>61962.77529876167</v>
      </c>
      <c r="H322" s="495">
        <f t="shared" si="33"/>
        <v>6447218.9109931104</v>
      </c>
      <c r="I322" s="438">
        <v>0</v>
      </c>
      <c r="J322" s="538">
        <f t="shared" si="29"/>
        <v>10252781.089006906</v>
      </c>
      <c r="K322" s="496" t="s">
        <v>979</v>
      </c>
    </row>
    <row r="323" spans="2:11" hidden="1" outlineLevel="1" x14ac:dyDescent="0.2">
      <c r="B323" s="492"/>
      <c r="C323" s="497" t="s">
        <v>76</v>
      </c>
      <c r="D323" s="494">
        <f t="shared" si="30"/>
        <v>6447218.9109931104</v>
      </c>
      <c r="E323" s="494">
        <f t="shared" si="24"/>
        <v>14774.876671025879</v>
      </c>
      <c r="F323" s="494">
        <f t="shared" si="31"/>
        <v>47187.898627735791</v>
      </c>
      <c r="G323" s="494">
        <f t="shared" si="32"/>
        <v>61962.77529876167</v>
      </c>
      <c r="H323" s="495">
        <f t="shared" si="33"/>
        <v>6400031.0123653747</v>
      </c>
      <c r="I323" s="438">
        <v>0</v>
      </c>
      <c r="J323" s="538">
        <f t="shared" si="29"/>
        <v>10299968.987634642</v>
      </c>
      <c r="K323" s="496" t="s">
        <v>979</v>
      </c>
    </row>
    <row r="324" spans="2:11" hidden="1" outlineLevel="1" x14ac:dyDescent="0.2">
      <c r="B324" s="492"/>
      <c r="C324" s="497" t="s">
        <v>75</v>
      </c>
      <c r="D324" s="494">
        <f t="shared" si="30"/>
        <v>6400031.0123653747</v>
      </c>
      <c r="E324" s="494">
        <f t="shared" si="24"/>
        <v>14666.73773667065</v>
      </c>
      <c r="F324" s="494">
        <f t="shared" si="31"/>
        <v>47296.03756209102</v>
      </c>
      <c r="G324" s="494">
        <f t="shared" si="32"/>
        <v>61962.77529876167</v>
      </c>
      <c r="H324" s="495">
        <f t="shared" si="33"/>
        <v>6352734.9748032838</v>
      </c>
      <c r="I324" s="438">
        <v>0</v>
      </c>
      <c r="J324" s="538">
        <f t="shared" si="29"/>
        <v>10347265.025196733</v>
      </c>
      <c r="K324" s="496" t="s">
        <v>979</v>
      </c>
    </row>
    <row r="325" spans="2:11" hidden="1" outlineLevel="1" x14ac:dyDescent="0.2">
      <c r="B325" s="492"/>
      <c r="C325" s="497" t="s">
        <v>74</v>
      </c>
      <c r="D325" s="494">
        <f t="shared" si="30"/>
        <v>6352734.9748032838</v>
      </c>
      <c r="E325" s="494">
        <f t="shared" si="24"/>
        <v>14558.350983924192</v>
      </c>
      <c r="F325" s="494">
        <f t="shared" si="31"/>
        <v>47404.424314837481</v>
      </c>
      <c r="G325" s="494">
        <f t="shared" si="32"/>
        <v>61962.77529876167</v>
      </c>
      <c r="H325" s="495">
        <f t="shared" si="33"/>
        <v>6305330.5504884459</v>
      </c>
      <c r="I325" s="438">
        <v>0</v>
      </c>
      <c r="J325" s="538">
        <f t="shared" si="29"/>
        <v>10394669.449511571</v>
      </c>
      <c r="K325" s="496" t="s">
        <v>979</v>
      </c>
    </row>
    <row r="326" spans="2:11" hidden="1" outlineLevel="1" x14ac:dyDescent="0.2">
      <c r="B326" s="492"/>
      <c r="C326" s="497" t="s">
        <v>73</v>
      </c>
      <c r="D326" s="494">
        <f t="shared" si="30"/>
        <v>6305330.5504884459</v>
      </c>
      <c r="E326" s="494">
        <f t="shared" si="24"/>
        <v>14449.715844869355</v>
      </c>
      <c r="F326" s="494">
        <f t="shared" si="31"/>
        <v>47513.059453892318</v>
      </c>
      <c r="G326" s="494">
        <f t="shared" si="32"/>
        <v>61962.77529876167</v>
      </c>
      <c r="H326" s="495">
        <f t="shared" si="33"/>
        <v>6257817.4910345534</v>
      </c>
      <c r="I326" s="438">
        <v>0</v>
      </c>
      <c r="J326" s="538">
        <f t="shared" si="29"/>
        <v>10442182.508965462</v>
      </c>
      <c r="K326" s="496" t="s">
        <v>979</v>
      </c>
    </row>
    <row r="327" spans="2:11" hidden="1" outlineLevel="1" x14ac:dyDescent="0.2">
      <c r="B327" s="492"/>
      <c r="C327" s="497" t="s">
        <v>72</v>
      </c>
      <c r="D327" s="494">
        <f t="shared" si="30"/>
        <v>6257817.4910345534</v>
      </c>
      <c r="E327" s="494">
        <f t="shared" si="24"/>
        <v>14340.831750287518</v>
      </c>
      <c r="F327" s="494">
        <f t="shared" si="31"/>
        <v>47621.943548474155</v>
      </c>
      <c r="G327" s="494">
        <f t="shared" si="32"/>
        <v>61962.77529876167</v>
      </c>
      <c r="H327" s="495">
        <f t="shared" si="33"/>
        <v>6210195.5474860789</v>
      </c>
      <c r="I327" s="438">
        <v>0</v>
      </c>
      <c r="J327" s="538">
        <f t="shared" si="29"/>
        <v>10489804.452513937</v>
      </c>
      <c r="K327" s="496" t="s">
        <v>979</v>
      </c>
    </row>
    <row r="328" spans="2:11" hidden="1" outlineLevel="1" x14ac:dyDescent="0.2">
      <c r="B328" s="492"/>
      <c r="C328" s="497" t="s">
        <v>71</v>
      </c>
      <c r="D328" s="494">
        <f t="shared" si="30"/>
        <v>6210195.5474860789</v>
      </c>
      <c r="E328" s="494">
        <f t="shared" si="24"/>
        <v>14231.698129655597</v>
      </c>
      <c r="F328" s="494">
        <f t="shared" si="31"/>
        <v>47731.077169106073</v>
      </c>
      <c r="G328" s="494">
        <f t="shared" si="32"/>
        <v>61962.77529876167</v>
      </c>
      <c r="H328" s="495">
        <f t="shared" si="33"/>
        <v>6162464.4703169726</v>
      </c>
      <c r="I328" s="438">
        <v>0</v>
      </c>
      <c r="J328" s="538">
        <f t="shared" si="29"/>
        <v>10537535.529683042</v>
      </c>
      <c r="K328" s="496" t="s">
        <v>979</v>
      </c>
    </row>
    <row r="329" spans="2:11" hidden="1" outlineLevel="1" x14ac:dyDescent="0.2">
      <c r="B329" s="492"/>
      <c r="C329" s="497" t="s">
        <v>70</v>
      </c>
      <c r="D329" s="494">
        <f t="shared" si="30"/>
        <v>6162464.4703169726</v>
      </c>
      <c r="E329" s="494">
        <f t="shared" si="24"/>
        <v>14122.314411143063</v>
      </c>
      <c r="F329" s="494">
        <f t="shared" si="31"/>
        <v>47840.46088761861</v>
      </c>
      <c r="G329" s="494">
        <f t="shared" si="32"/>
        <v>61962.77529876167</v>
      </c>
      <c r="H329" s="495">
        <f t="shared" si="33"/>
        <v>6114624.0094293542</v>
      </c>
      <c r="I329" s="438">
        <v>0</v>
      </c>
      <c r="J329" s="538">
        <f t="shared" si="29"/>
        <v>10585375.990570661</v>
      </c>
      <c r="K329" s="496" t="s">
        <v>979</v>
      </c>
    </row>
    <row r="330" spans="2:11" hidden="1" outlineLevel="1" x14ac:dyDescent="0.2">
      <c r="B330" s="492"/>
      <c r="C330" s="497" t="s">
        <v>69</v>
      </c>
      <c r="D330" s="494">
        <f t="shared" si="30"/>
        <v>6114624.0094293542</v>
      </c>
      <c r="E330" s="494">
        <f t="shared" si="24"/>
        <v>14012.680021608936</v>
      </c>
      <c r="F330" s="494">
        <f t="shared" si="31"/>
        <v>47950.095277152737</v>
      </c>
      <c r="G330" s="494">
        <f t="shared" si="32"/>
        <v>61962.77529876167</v>
      </c>
      <c r="H330" s="495">
        <f t="shared" si="33"/>
        <v>6066673.9141522013</v>
      </c>
      <c r="I330" s="438">
        <v>0</v>
      </c>
      <c r="J330" s="538">
        <f t="shared" si="29"/>
        <v>10633326.085847814</v>
      </c>
      <c r="K330" s="496" t="s">
        <v>979</v>
      </c>
    </row>
    <row r="331" spans="2:11" hidden="1" outlineLevel="1" x14ac:dyDescent="0.2">
      <c r="B331" s="492"/>
      <c r="C331" s="497" t="s">
        <v>68</v>
      </c>
      <c r="D331" s="494">
        <f t="shared" si="30"/>
        <v>6066673.9141522013</v>
      </c>
      <c r="E331" s="494">
        <f t="shared" si="24"/>
        <v>13902.794386598795</v>
      </c>
      <c r="F331" s="494">
        <f t="shared" si="31"/>
        <v>48059.980912162879</v>
      </c>
      <c r="G331" s="494">
        <f t="shared" si="32"/>
        <v>61962.77529876167</v>
      </c>
      <c r="H331" s="495">
        <f t="shared" si="33"/>
        <v>6018613.9332400383</v>
      </c>
      <c r="I331" s="438">
        <v>0</v>
      </c>
      <c r="J331" s="538">
        <f t="shared" si="29"/>
        <v>10681386.066759976</v>
      </c>
      <c r="K331" s="496" t="s">
        <v>979</v>
      </c>
    </row>
    <row r="332" spans="2:11" hidden="1" outlineLevel="1" x14ac:dyDescent="0.2">
      <c r="B332" s="492"/>
      <c r="C332" s="497" t="s">
        <v>67</v>
      </c>
      <c r="D332" s="494">
        <f t="shared" si="30"/>
        <v>6018613.9332400383</v>
      </c>
      <c r="E332" s="494">
        <f t="shared" si="24"/>
        <v>13792.656930341755</v>
      </c>
      <c r="F332" s="494">
        <f t="shared" si="31"/>
        <v>48170.118368419913</v>
      </c>
      <c r="G332" s="494">
        <f t="shared" si="32"/>
        <v>61962.77529876167</v>
      </c>
      <c r="H332" s="495">
        <f t="shared" si="33"/>
        <v>5970443.8148716185</v>
      </c>
      <c r="I332" s="438">
        <v>0</v>
      </c>
      <c r="J332" s="538">
        <f t="shared" si="29"/>
        <v>10729556.185128396</v>
      </c>
      <c r="K332" s="496" t="s">
        <v>979</v>
      </c>
    </row>
    <row r="333" spans="2:11" collapsed="1" x14ac:dyDescent="0.2">
      <c r="B333" s="492" t="s">
        <v>492</v>
      </c>
      <c r="C333" s="497" t="s">
        <v>66</v>
      </c>
      <c r="D333" s="494">
        <f t="shared" si="30"/>
        <v>5970443.8148716185</v>
      </c>
      <c r="E333" s="494">
        <f t="shared" si="24"/>
        <v>13682.267075747459</v>
      </c>
      <c r="F333" s="494">
        <f t="shared" si="31"/>
        <v>48280.508223014214</v>
      </c>
      <c r="G333" s="494">
        <f t="shared" si="32"/>
        <v>61962.77529876167</v>
      </c>
      <c r="H333" s="495">
        <f t="shared" si="33"/>
        <v>5922163.3066486046</v>
      </c>
      <c r="I333" s="438">
        <v>0</v>
      </c>
      <c r="J333" s="538">
        <f t="shared" si="29"/>
        <v>10777836.69335141</v>
      </c>
      <c r="K333" s="496" t="s">
        <v>979</v>
      </c>
    </row>
    <row r="334" spans="2:11" hidden="1" outlineLevel="1" x14ac:dyDescent="0.2">
      <c r="B334" s="492"/>
      <c r="C334" s="497" t="s">
        <v>65</v>
      </c>
      <c r="D334" s="494">
        <f t="shared" si="30"/>
        <v>5922163.3066486046</v>
      </c>
      <c r="E334" s="494">
        <f t="shared" si="24"/>
        <v>13571.624244403052</v>
      </c>
      <c r="F334" s="494">
        <f t="shared" si="31"/>
        <v>48391.151054358619</v>
      </c>
      <c r="G334" s="494">
        <f t="shared" si="32"/>
        <v>61962.77529876167</v>
      </c>
      <c r="H334" s="495">
        <f t="shared" si="33"/>
        <v>5873772.1555942455</v>
      </c>
      <c r="I334" s="438">
        <v>0</v>
      </c>
      <c r="J334" s="538">
        <f t="shared" si="29"/>
        <v>10826227.844405768</v>
      </c>
      <c r="K334" s="496" t="s">
        <v>979</v>
      </c>
    </row>
    <row r="335" spans="2:11" hidden="1" outlineLevel="1" x14ac:dyDescent="0.2">
      <c r="B335" s="492"/>
      <c r="C335" s="497" t="s">
        <v>64</v>
      </c>
      <c r="D335" s="494">
        <f t="shared" si="30"/>
        <v>5873772.1555942455</v>
      </c>
      <c r="E335" s="494">
        <f t="shared" si="24"/>
        <v>13460.727856570145</v>
      </c>
      <c r="F335" s="494">
        <f t="shared" si="31"/>
        <v>48502.047442191528</v>
      </c>
      <c r="G335" s="494">
        <f t="shared" si="32"/>
        <v>61962.77529876167</v>
      </c>
      <c r="H335" s="495">
        <f t="shared" si="33"/>
        <v>5825270.1081520543</v>
      </c>
      <c r="I335" s="438">
        <v>0</v>
      </c>
      <c r="J335" s="538">
        <f t="shared" si="29"/>
        <v>10874729.891847961</v>
      </c>
      <c r="K335" s="496" t="s">
        <v>979</v>
      </c>
    </row>
    <row r="336" spans="2:11" hidden="1" outlineLevel="1" x14ac:dyDescent="0.2">
      <c r="B336" s="492"/>
      <c r="C336" s="497" t="s">
        <v>63</v>
      </c>
      <c r="D336" s="494">
        <f t="shared" si="30"/>
        <v>5825270.1081520543</v>
      </c>
      <c r="E336" s="494">
        <f t="shared" si="24"/>
        <v>13349.57733118179</v>
      </c>
      <c r="F336" s="494">
        <f t="shared" si="31"/>
        <v>48613.197967579879</v>
      </c>
      <c r="G336" s="494">
        <f t="shared" si="32"/>
        <v>61962.77529876167</v>
      </c>
      <c r="H336" s="495">
        <f t="shared" si="33"/>
        <v>5776656.9101844747</v>
      </c>
      <c r="I336" s="438">
        <v>0</v>
      </c>
      <c r="J336" s="538">
        <f t="shared" si="29"/>
        <v>10923343.08981554</v>
      </c>
      <c r="K336" s="496" t="s">
        <v>979</v>
      </c>
    </row>
    <row r="337" spans="2:11" hidden="1" outlineLevel="1" x14ac:dyDescent="0.2">
      <c r="B337" s="492"/>
      <c r="C337" s="497" t="s">
        <v>62</v>
      </c>
      <c r="D337" s="494">
        <f t="shared" si="30"/>
        <v>5776656.9101844747</v>
      </c>
      <c r="E337" s="494">
        <f t="shared" si="24"/>
        <v>13238.172085839422</v>
      </c>
      <c r="F337" s="494">
        <f t="shared" si="31"/>
        <v>48724.603212922244</v>
      </c>
      <c r="G337" s="494">
        <f t="shared" si="32"/>
        <v>61962.77529876167</v>
      </c>
      <c r="H337" s="495">
        <f t="shared" si="33"/>
        <v>5727932.3069715528</v>
      </c>
      <c r="I337" s="438">
        <v>0</v>
      </c>
      <c r="J337" s="538">
        <f t="shared" si="29"/>
        <v>10972067.693028463</v>
      </c>
      <c r="K337" s="496" t="s">
        <v>979</v>
      </c>
    </row>
    <row r="338" spans="2:11" hidden="1" outlineLevel="1" x14ac:dyDescent="0.2">
      <c r="B338" s="492"/>
      <c r="C338" s="497" t="s">
        <v>61</v>
      </c>
      <c r="D338" s="494">
        <f t="shared" si="30"/>
        <v>5727932.3069715528</v>
      </c>
      <c r="E338" s="494">
        <f t="shared" si="24"/>
        <v>13126.511536809809</v>
      </c>
      <c r="F338" s="494">
        <f t="shared" si="31"/>
        <v>48836.263761951865</v>
      </c>
      <c r="G338" s="494">
        <f t="shared" si="32"/>
        <v>61962.77529876167</v>
      </c>
      <c r="H338" s="495">
        <f t="shared" si="33"/>
        <v>5679096.0432096012</v>
      </c>
      <c r="I338" s="438">
        <v>0</v>
      </c>
      <c r="J338" s="538">
        <f t="shared" si="29"/>
        <v>11020903.956790416</v>
      </c>
      <c r="K338" s="496" t="s">
        <v>979</v>
      </c>
    </row>
    <row r="339" spans="2:11" hidden="1" outlineLevel="1" x14ac:dyDescent="0.2">
      <c r="B339" s="492"/>
      <c r="C339" s="497" t="s">
        <v>60</v>
      </c>
      <c r="D339" s="494">
        <f t="shared" si="30"/>
        <v>5679096.0432096012</v>
      </c>
      <c r="E339" s="494">
        <f t="shared" si="24"/>
        <v>13014.595099022003</v>
      </c>
      <c r="F339" s="494">
        <f t="shared" si="31"/>
        <v>48948.180199739669</v>
      </c>
      <c r="G339" s="494">
        <f t="shared" si="32"/>
        <v>61962.77529876167</v>
      </c>
      <c r="H339" s="495">
        <f t="shared" si="33"/>
        <v>5630147.8630098617</v>
      </c>
      <c r="I339" s="438">
        <v>0</v>
      </c>
      <c r="J339" s="538">
        <f t="shared" si="29"/>
        <v>11069852.136990156</v>
      </c>
      <c r="K339" s="496" t="s">
        <v>979</v>
      </c>
    </row>
    <row r="340" spans="2:11" hidden="1" outlineLevel="1" x14ac:dyDescent="0.2">
      <c r="B340" s="492"/>
      <c r="C340" s="497" t="s">
        <v>59</v>
      </c>
      <c r="D340" s="494">
        <f t="shared" si="30"/>
        <v>5630147.8630098617</v>
      </c>
      <c r="E340" s="494">
        <f t="shared" si="24"/>
        <v>12902.422186064266</v>
      </c>
      <c r="F340" s="494">
        <f t="shared" si="31"/>
        <v>49060.353112697405</v>
      </c>
      <c r="G340" s="494">
        <f t="shared" si="32"/>
        <v>61962.77529876167</v>
      </c>
      <c r="H340" s="495">
        <f t="shared" si="33"/>
        <v>5581087.5098971641</v>
      </c>
      <c r="I340" s="438">
        <v>0</v>
      </c>
      <c r="J340" s="538">
        <f t="shared" si="29"/>
        <v>11118912.490102854</v>
      </c>
      <c r="K340" s="496" t="s">
        <v>979</v>
      </c>
    </row>
    <row r="341" spans="2:11" hidden="1" outlineLevel="1" x14ac:dyDescent="0.2">
      <c r="B341" s="492"/>
      <c r="C341" s="497" t="s">
        <v>58</v>
      </c>
      <c r="D341" s="494">
        <f t="shared" si="30"/>
        <v>5581087.5098971641</v>
      </c>
      <c r="E341" s="494">
        <f t="shared" si="24"/>
        <v>12789.992210181001</v>
      </c>
      <c r="F341" s="494">
        <f t="shared" si="31"/>
        <v>49172.783088580669</v>
      </c>
      <c r="G341" s="494">
        <f t="shared" si="32"/>
        <v>61962.77529876167</v>
      </c>
      <c r="H341" s="495">
        <f t="shared" si="33"/>
        <v>5531914.7268085834</v>
      </c>
      <c r="I341" s="438">
        <v>0</v>
      </c>
      <c r="J341" s="538">
        <f t="shared" si="29"/>
        <v>11168085.273191433</v>
      </c>
      <c r="K341" s="496" t="s">
        <v>979</v>
      </c>
    </row>
    <row r="342" spans="2:11" hidden="1" outlineLevel="1" x14ac:dyDescent="0.2">
      <c r="B342" s="492"/>
      <c r="C342" s="497" t="s">
        <v>57</v>
      </c>
      <c r="D342" s="494">
        <f t="shared" si="30"/>
        <v>5531914.7268085834</v>
      </c>
      <c r="E342" s="494">
        <f t="shared" ref="E342:E405" si="34">+D342*($J$6/12)</f>
        <v>12677.304582269669</v>
      </c>
      <c r="F342" s="494">
        <f t="shared" si="31"/>
        <v>49285.470716491996</v>
      </c>
      <c r="G342" s="494">
        <f t="shared" si="32"/>
        <v>61962.77529876167</v>
      </c>
      <c r="H342" s="495">
        <f t="shared" si="33"/>
        <v>5482629.2560920911</v>
      </c>
      <c r="I342" s="438">
        <v>0</v>
      </c>
      <c r="J342" s="538">
        <f t="shared" si="29"/>
        <v>11217370.743907925</v>
      </c>
      <c r="K342" s="496" t="s">
        <v>979</v>
      </c>
    </row>
    <row r="343" spans="2:11" hidden="1" outlineLevel="1" x14ac:dyDescent="0.2">
      <c r="B343" s="492"/>
      <c r="C343" s="497" t="s">
        <v>56</v>
      </c>
      <c r="D343" s="494">
        <f t="shared" si="30"/>
        <v>5482629.2560920911</v>
      </c>
      <c r="E343" s="494">
        <f t="shared" si="34"/>
        <v>12564.358711877709</v>
      </c>
      <c r="F343" s="494">
        <f t="shared" si="31"/>
        <v>49398.416586883963</v>
      </c>
      <c r="G343" s="494">
        <f t="shared" si="32"/>
        <v>61962.77529876167</v>
      </c>
      <c r="H343" s="495">
        <f t="shared" si="33"/>
        <v>5433230.8395052068</v>
      </c>
      <c r="I343" s="438">
        <v>0</v>
      </c>
      <c r="J343" s="538">
        <f t="shared" si="29"/>
        <v>11266769.160494808</v>
      </c>
      <c r="K343" s="496" t="s">
        <v>979</v>
      </c>
    </row>
    <row r="344" spans="2:11" hidden="1" outlineLevel="1" x14ac:dyDescent="0.2">
      <c r="B344" s="492"/>
      <c r="C344" s="497" t="s">
        <v>55</v>
      </c>
      <c r="D344" s="494">
        <f t="shared" si="30"/>
        <v>5433230.8395052068</v>
      </c>
      <c r="E344" s="494">
        <f t="shared" si="34"/>
        <v>12451.154007199433</v>
      </c>
      <c r="F344" s="494">
        <f t="shared" si="31"/>
        <v>49511.621291562238</v>
      </c>
      <c r="G344" s="494">
        <f t="shared" si="32"/>
        <v>61962.77529876167</v>
      </c>
      <c r="H344" s="495">
        <f t="shared" si="33"/>
        <v>5383719.2182136448</v>
      </c>
      <c r="I344" s="438">
        <v>0</v>
      </c>
      <c r="J344" s="538">
        <f t="shared" ref="J344:J407" si="35">+J343+F344</f>
        <v>11316280.781786371</v>
      </c>
      <c r="K344" s="496" t="s">
        <v>979</v>
      </c>
    </row>
    <row r="345" spans="2:11" collapsed="1" x14ac:dyDescent="0.2">
      <c r="B345" s="492" t="s">
        <v>493</v>
      </c>
      <c r="C345" s="497" t="s">
        <v>54</v>
      </c>
      <c r="D345" s="494">
        <f t="shared" si="30"/>
        <v>5383719.2182136448</v>
      </c>
      <c r="E345" s="494">
        <f t="shared" si="34"/>
        <v>12337.689875072936</v>
      </c>
      <c r="F345" s="494">
        <f t="shared" si="31"/>
        <v>49625.085423688732</v>
      </c>
      <c r="G345" s="494">
        <f t="shared" si="32"/>
        <v>61962.77529876167</v>
      </c>
      <c r="H345" s="495">
        <f t="shared" si="33"/>
        <v>5334094.1327899564</v>
      </c>
      <c r="I345" s="438">
        <v>0</v>
      </c>
      <c r="J345" s="538">
        <f t="shared" si="35"/>
        <v>11365905.86721006</v>
      </c>
      <c r="K345" s="496" t="s">
        <v>979</v>
      </c>
    </row>
    <row r="346" spans="2:11" hidden="1" outlineLevel="1" x14ac:dyDescent="0.2">
      <c r="B346" s="492"/>
      <c r="C346" s="497" t="s">
        <v>53</v>
      </c>
      <c r="D346" s="494">
        <f t="shared" si="30"/>
        <v>5334094.1327899564</v>
      </c>
      <c r="E346" s="494">
        <f t="shared" si="34"/>
        <v>12223.965720976983</v>
      </c>
      <c r="F346" s="494">
        <f t="shared" si="31"/>
        <v>49738.80957778469</v>
      </c>
      <c r="G346" s="494">
        <f t="shared" si="32"/>
        <v>61962.77529876167</v>
      </c>
      <c r="H346" s="495">
        <f t="shared" si="33"/>
        <v>5284355.3232121719</v>
      </c>
      <c r="I346" s="438">
        <v>0</v>
      </c>
      <c r="J346" s="538">
        <f t="shared" si="35"/>
        <v>11415644.676787846</v>
      </c>
      <c r="K346" s="496" t="s">
        <v>979</v>
      </c>
    </row>
    <row r="347" spans="2:11" hidden="1" outlineLevel="1" x14ac:dyDescent="0.2">
      <c r="B347" s="492"/>
      <c r="C347" s="497" t="s">
        <v>52</v>
      </c>
      <c r="D347" s="494">
        <f t="shared" si="30"/>
        <v>5284355.3232121719</v>
      </c>
      <c r="E347" s="494">
        <f t="shared" si="34"/>
        <v>12109.980949027895</v>
      </c>
      <c r="F347" s="494">
        <f t="shared" si="31"/>
        <v>49852.794349733776</v>
      </c>
      <c r="G347" s="494">
        <f t="shared" si="32"/>
        <v>61962.77529876167</v>
      </c>
      <c r="H347" s="495">
        <f t="shared" si="33"/>
        <v>5234502.5288624382</v>
      </c>
      <c r="I347" s="438">
        <v>0</v>
      </c>
      <c r="J347" s="538">
        <f t="shared" si="35"/>
        <v>11465497.47113758</v>
      </c>
      <c r="K347" s="496" t="s">
        <v>979</v>
      </c>
    </row>
    <row r="348" spans="2:11" hidden="1" outlineLevel="1" x14ac:dyDescent="0.2">
      <c r="B348" s="492"/>
      <c r="C348" s="497" t="s">
        <v>51</v>
      </c>
      <c r="D348" s="494">
        <f t="shared" si="30"/>
        <v>5234502.5288624382</v>
      </c>
      <c r="E348" s="494">
        <f t="shared" si="34"/>
        <v>11995.734961976421</v>
      </c>
      <c r="F348" s="494">
        <f t="shared" si="31"/>
        <v>49967.040336785249</v>
      </c>
      <c r="G348" s="494">
        <f t="shared" si="32"/>
        <v>61962.77529876167</v>
      </c>
      <c r="H348" s="495">
        <f t="shared" si="33"/>
        <v>5184535.4885256533</v>
      </c>
      <c r="I348" s="438">
        <v>0</v>
      </c>
      <c r="J348" s="538">
        <f t="shared" si="35"/>
        <v>11515464.511474365</v>
      </c>
      <c r="K348" s="496" t="s">
        <v>979</v>
      </c>
    </row>
    <row r="349" spans="2:11" hidden="1" outlineLevel="1" x14ac:dyDescent="0.2">
      <c r="B349" s="492"/>
      <c r="C349" s="497" t="s">
        <v>50</v>
      </c>
      <c r="D349" s="494">
        <f t="shared" ref="D349:D402" si="36">+H348</f>
        <v>5184535.4885256533</v>
      </c>
      <c r="E349" s="494">
        <f t="shared" si="34"/>
        <v>11881.227161204622</v>
      </c>
      <c r="F349" s="494">
        <f t="shared" ref="F349:F402" si="37">+G349-E349</f>
        <v>50081.548137557045</v>
      </c>
      <c r="G349" s="494">
        <f t="shared" ref="G349:G402" si="38">+G348</f>
        <v>61962.77529876167</v>
      </c>
      <c r="H349" s="495">
        <f t="shared" ref="H349:H402" si="39">+D349-F349-I349</f>
        <v>5134453.9403880965</v>
      </c>
      <c r="I349" s="438">
        <v>0</v>
      </c>
      <c r="J349" s="538">
        <f t="shared" si="35"/>
        <v>11565546.059611922</v>
      </c>
      <c r="K349" s="496" t="s">
        <v>979</v>
      </c>
    </row>
    <row r="350" spans="2:11" hidden="1" outlineLevel="1" x14ac:dyDescent="0.2">
      <c r="B350" s="492"/>
      <c r="C350" s="497" t="s">
        <v>49</v>
      </c>
      <c r="D350" s="494">
        <f t="shared" si="36"/>
        <v>5134453.9403880965</v>
      </c>
      <c r="E350" s="494">
        <f t="shared" si="34"/>
        <v>11766.456946722721</v>
      </c>
      <c r="F350" s="494">
        <f t="shared" si="37"/>
        <v>50196.31835203895</v>
      </c>
      <c r="G350" s="494">
        <f t="shared" si="38"/>
        <v>61962.77529876167</v>
      </c>
      <c r="H350" s="495">
        <f t="shared" si="39"/>
        <v>5084257.6220360575</v>
      </c>
      <c r="I350" s="438">
        <v>0</v>
      </c>
      <c r="J350" s="538">
        <f t="shared" si="35"/>
        <v>11615742.37796396</v>
      </c>
      <c r="K350" s="496" t="s">
        <v>979</v>
      </c>
    </row>
    <row r="351" spans="2:11" hidden="1" outlineLevel="1" x14ac:dyDescent="0.2">
      <c r="B351" s="492"/>
      <c r="C351" s="497" t="s">
        <v>48</v>
      </c>
      <c r="D351" s="494">
        <f t="shared" si="36"/>
        <v>5084257.6220360575</v>
      </c>
      <c r="E351" s="494">
        <f t="shared" si="34"/>
        <v>11651.423717165966</v>
      </c>
      <c r="F351" s="494">
        <f t="shared" si="37"/>
        <v>50311.351581595707</v>
      </c>
      <c r="G351" s="494">
        <f t="shared" si="38"/>
        <v>61962.77529876167</v>
      </c>
      <c r="H351" s="495">
        <f t="shared" si="39"/>
        <v>5033946.2704544617</v>
      </c>
      <c r="I351" s="438">
        <v>0</v>
      </c>
      <c r="J351" s="538">
        <f t="shared" si="35"/>
        <v>11666053.729545556</v>
      </c>
      <c r="K351" s="496" t="s">
        <v>979</v>
      </c>
    </row>
    <row r="352" spans="2:11" hidden="1" outlineLevel="1" x14ac:dyDescent="0.2">
      <c r="B352" s="492"/>
      <c r="C352" s="497" t="s">
        <v>47</v>
      </c>
      <c r="D352" s="494">
        <f t="shared" si="36"/>
        <v>5033946.2704544617</v>
      </c>
      <c r="E352" s="494">
        <f t="shared" si="34"/>
        <v>11536.126869791475</v>
      </c>
      <c r="F352" s="494">
        <f t="shared" si="37"/>
        <v>50426.648428970191</v>
      </c>
      <c r="G352" s="494">
        <f t="shared" si="38"/>
        <v>61962.77529876167</v>
      </c>
      <c r="H352" s="495">
        <f t="shared" si="39"/>
        <v>4983519.6220254917</v>
      </c>
      <c r="I352" s="438">
        <v>0</v>
      </c>
      <c r="J352" s="538">
        <f t="shared" si="35"/>
        <v>11716480.377974527</v>
      </c>
      <c r="K352" s="496" t="s">
        <v>979</v>
      </c>
    </row>
    <row r="353" spans="2:11" hidden="1" outlineLevel="1" x14ac:dyDescent="0.2">
      <c r="B353" s="492"/>
      <c r="C353" s="497" t="s">
        <v>46</v>
      </c>
      <c r="D353" s="494">
        <f t="shared" si="36"/>
        <v>4983519.6220254917</v>
      </c>
      <c r="E353" s="494">
        <f t="shared" si="34"/>
        <v>11420.565800475086</v>
      </c>
      <c r="F353" s="494">
        <f t="shared" si="37"/>
        <v>50542.209498286582</v>
      </c>
      <c r="G353" s="494">
        <f t="shared" si="38"/>
        <v>61962.77529876167</v>
      </c>
      <c r="H353" s="495">
        <f t="shared" si="39"/>
        <v>4932977.4125272054</v>
      </c>
      <c r="I353" s="438">
        <v>0</v>
      </c>
      <c r="J353" s="538">
        <f t="shared" si="35"/>
        <v>11767022.587472813</v>
      </c>
      <c r="K353" s="496" t="s">
        <v>979</v>
      </c>
    </row>
    <row r="354" spans="2:11" hidden="1" outlineLevel="1" x14ac:dyDescent="0.2">
      <c r="B354" s="492"/>
      <c r="C354" s="497" t="s">
        <v>45</v>
      </c>
      <c r="D354" s="494">
        <f t="shared" si="36"/>
        <v>4932977.4125272054</v>
      </c>
      <c r="E354" s="494">
        <f t="shared" si="34"/>
        <v>11304.73990370818</v>
      </c>
      <c r="F354" s="494">
        <f t="shared" si="37"/>
        <v>50658.035395053492</v>
      </c>
      <c r="G354" s="494">
        <f t="shared" si="38"/>
        <v>61962.77529876167</v>
      </c>
      <c r="H354" s="495">
        <f t="shared" si="39"/>
        <v>4882319.3771321522</v>
      </c>
      <c r="I354" s="438">
        <v>0</v>
      </c>
      <c r="J354" s="538">
        <f t="shared" si="35"/>
        <v>11817680.622867867</v>
      </c>
      <c r="K354" s="496" t="s">
        <v>979</v>
      </c>
    </row>
    <row r="355" spans="2:11" hidden="1" outlineLevel="1" x14ac:dyDescent="0.2">
      <c r="B355" s="492"/>
      <c r="C355" s="497" t="s">
        <v>44</v>
      </c>
      <c r="D355" s="494">
        <f t="shared" si="36"/>
        <v>4882319.3771321522</v>
      </c>
      <c r="E355" s="494">
        <f t="shared" si="34"/>
        <v>11188.648572594515</v>
      </c>
      <c r="F355" s="494">
        <f t="shared" si="37"/>
        <v>50774.126726167153</v>
      </c>
      <c r="G355" s="494">
        <f t="shared" si="38"/>
        <v>61962.77529876167</v>
      </c>
      <c r="H355" s="495">
        <f t="shared" si="39"/>
        <v>4831545.2504059849</v>
      </c>
      <c r="I355" s="438">
        <v>0</v>
      </c>
      <c r="J355" s="538">
        <f t="shared" si="35"/>
        <v>11868454.749594035</v>
      </c>
      <c r="K355" s="496" t="s">
        <v>979</v>
      </c>
    </row>
    <row r="356" spans="2:11" hidden="1" outlineLevel="1" x14ac:dyDescent="0.2">
      <c r="B356" s="492"/>
      <c r="C356" s="497" t="s">
        <v>43</v>
      </c>
      <c r="D356" s="494">
        <f t="shared" si="36"/>
        <v>4831545.2504059849</v>
      </c>
      <c r="E356" s="494">
        <f t="shared" si="34"/>
        <v>11072.29119884705</v>
      </c>
      <c r="F356" s="494">
        <f t="shared" si="37"/>
        <v>50890.484099914618</v>
      </c>
      <c r="G356" s="494">
        <f t="shared" si="38"/>
        <v>61962.77529876167</v>
      </c>
      <c r="H356" s="495">
        <f t="shared" si="39"/>
        <v>4780654.7663060706</v>
      </c>
      <c r="I356" s="438">
        <v>0</v>
      </c>
      <c r="J356" s="538">
        <f t="shared" si="35"/>
        <v>11919345.23369395</v>
      </c>
      <c r="K356" s="496" t="s">
        <v>979</v>
      </c>
    </row>
    <row r="357" spans="2:11" collapsed="1" x14ac:dyDescent="0.2">
      <c r="B357" s="492" t="s">
        <v>494</v>
      </c>
      <c r="C357" s="497" t="s">
        <v>42</v>
      </c>
      <c r="D357" s="494">
        <f t="shared" si="36"/>
        <v>4780654.7663060706</v>
      </c>
      <c r="E357" s="494">
        <f t="shared" si="34"/>
        <v>10955.667172784746</v>
      </c>
      <c r="F357" s="494">
        <f t="shared" si="37"/>
        <v>51007.108125976927</v>
      </c>
      <c r="G357" s="494">
        <f t="shared" si="38"/>
        <v>61962.77529876167</v>
      </c>
      <c r="H357" s="495">
        <f t="shared" si="39"/>
        <v>4729647.6581800934</v>
      </c>
      <c r="I357" s="438">
        <v>0</v>
      </c>
      <c r="J357" s="538">
        <f t="shared" si="35"/>
        <v>11970352.341819927</v>
      </c>
      <c r="K357" s="496" t="s">
        <v>979</v>
      </c>
    </row>
    <row r="358" spans="2:11" hidden="1" outlineLevel="1" x14ac:dyDescent="0.2">
      <c r="B358" s="492"/>
      <c r="C358" s="497" t="s">
        <v>41</v>
      </c>
      <c r="D358" s="494">
        <f t="shared" si="36"/>
        <v>4729647.6581800934</v>
      </c>
      <c r="E358" s="494">
        <f t="shared" si="34"/>
        <v>10838.775883329381</v>
      </c>
      <c r="F358" s="494">
        <f t="shared" si="37"/>
        <v>51123.999415432292</v>
      </c>
      <c r="G358" s="494">
        <f t="shared" si="38"/>
        <v>61962.77529876167</v>
      </c>
      <c r="H358" s="495">
        <f t="shared" si="39"/>
        <v>4678523.6587646613</v>
      </c>
      <c r="I358" s="438">
        <v>0</v>
      </c>
      <c r="J358" s="538">
        <f t="shared" si="35"/>
        <v>12021476.34123536</v>
      </c>
      <c r="K358" s="496" t="s">
        <v>979</v>
      </c>
    </row>
    <row r="359" spans="2:11" hidden="1" outlineLevel="1" x14ac:dyDescent="0.2">
      <c r="B359" s="492"/>
      <c r="C359" s="497" t="s">
        <v>40</v>
      </c>
      <c r="D359" s="494">
        <f t="shared" si="36"/>
        <v>4678523.6587646613</v>
      </c>
      <c r="E359" s="494">
        <f t="shared" si="34"/>
        <v>10721.616718002349</v>
      </c>
      <c r="F359" s="494">
        <f t="shared" si="37"/>
        <v>51241.158580759322</v>
      </c>
      <c r="G359" s="494">
        <f t="shared" si="38"/>
        <v>61962.77529876167</v>
      </c>
      <c r="H359" s="495">
        <f t="shared" si="39"/>
        <v>4627282.5001839017</v>
      </c>
      <c r="I359" s="438">
        <v>0</v>
      </c>
      <c r="J359" s="538">
        <f t="shared" si="35"/>
        <v>12072717.49981612</v>
      </c>
      <c r="K359" s="496" t="s">
        <v>979</v>
      </c>
    </row>
    <row r="360" spans="2:11" hidden="1" outlineLevel="1" x14ac:dyDescent="0.2">
      <c r="B360" s="492"/>
      <c r="C360" s="497" t="s">
        <v>39</v>
      </c>
      <c r="D360" s="494">
        <f t="shared" si="36"/>
        <v>4627282.5001839017</v>
      </c>
      <c r="E360" s="494">
        <f t="shared" si="34"/>
        <v>10604.189062921441</v>
      </c>
      <c r="F360" s="494">
        <f t="shared" si="37"/>
        <v>51358.58623584023</v>
      </c>
      <c r="G360" s="494">
        <f t="shared" si="38"/>
        <v>61962.77529876167</v>
      </c>
      <c r="H360" s="495">
        <f t="shared" si="39"/>
        <v>4575923.9139480619</v>
      </c>
      <c r="I360" s="438">
        <v>0</v>
      </c>
      <c r="J360" s="538">
        <f t="shared" si="35"/>
        <v>12124076.08605196</v>
      </c>
      <c r="K360" s="496" t="s">
        <v>979</v>
      </c>
    </row>
    <row r="361" spans="2:11" hidden="1" outlineLevel="1" x14ac:dyDescent="0.2">
      <c r="B361" s="492"/>
      <c r="C361" s="497" t="s">
        <v>38</v>
      </c>
      <c r="D361" s="494">
        <f t="shared" si="36"/>
        <v>4575923.9139480619</v>
      </c>
      <c r="E361" s="494">
        <f t="shared" si="34"/>
        <v>10486.492302797642</v>
      </c>
      <c r="F361" s="494">
        <f t="shared" si="37"/>
        <v>51476.282995964029</v>
      </c>
      <c r="G361" s="494">
        <f t="shared" si="38"/>
        <v>61962.77529876167</v>
      </c>
      <c r="H361" s="495">
        <f t="shared" si="39"/>
        <v>4524447.6309520975</v>
      </c>
      <c r="I361" s="438">
        <v>0</v>
      </c>
      <c r="J361" s="538">
        <f t="shared" si="35"/>
        <v>12175552.369047923</v>
      </c>
      <c r="K361" s="496" t="s">
        <v>979</v>
      </c>
    </row>
    <row r="362" spans="2:11" hidden="1" outlineLevel="1" x14ac:dyDescent="0.2">
      <c r="B362" s="492"/>
      <c r="C362" s="497" t="s">
        <v>37</v>
      </c>
      <c r="D362" s="494">
        <f t="shared" si="36"/>
        <v>4524447.6309520975</v>
      </c>
      <c r="E362" s="494">
        <f t="shared" si="34"/>
        <v>10368.525820931891</v>
      </c>
      <c r="F362" s="494">
        <f t="shared" si="37"/>
        <v>51594.249477829777</v>
      </c>
      <c r="G362" s="494">
        <f t="shared" si="38"/>
        <v>61962.77529876167</v>
      </c>
      <c r="H362" s="495">
        <f t="shared" si="39"/>
        <v>4472853.3814742677</v>
      </c>
      <c r="I362" s="438">
        <v>0</v>
      </c>
      <c r="J362" s="538">
        <f t="shared" si="35"/>
        <v>12227146.618525753</v>
      </c>
      <c r="K362" s="496" t="s">
        <v>979</v>
      </c>
    </row>
    <row r="363" spans="2:11" hidden="1" outlineLevel="1" x14ac:dyDescent="0.2">
      <c r="B363" s="492"/>
      <c r="C363" s="497" t="s">
        <v>36</v>
      </c>
      <c r="D363" s="494">
        <f t="shared" si="36"/>
        <v>4472853.3814742677</v>
      </c>
      <c r="E363" s="494">
        <f t="shared" si="34"/>
        <v>10250.288999211863</v>
      </c>
      <c r="F363" s="494">
        <f t="shared" si="37"/>
        <v>51712.486299549804</v>
      </c>
      <c r="G363" s="494">
        <f t="shared" si="38"/>
        <v>61962.77529876167</v>
      </c>
      <c r="H363" s="495">
        <f t="shared" si="39"/>
        <v>4421140.8951747175</v>
      </c>
      <c r="I363" s="438">
        <v>0</v>
      </c>
      <c r="J363" s="538">
        <f t="shared" si="35"/>
        <v>12278859.104825303</v>
      </c>
      <c r="K363" s="496" t="s">
        <v>979</v>
      </c>
    </row>
    <row r="364" spans="2:11" hidden="1" outlineLevel="1" x14ac:dyDescent="0.2">
      <c r="B364" s="492"/>
      <c r="C364" s="497" t="s">
        <v>35</v>
      </c>
      <c r="D364" s="494">
        <f t="shared" si="36"/>
        <v>4421140.8951747175</v>
      </c>
      <c r="E364" s="494">
        <f t="shared" si="34"/>
        <v>10131.781218108728</v>
      </c>
      <c r="F364" s="494">
        <f t="shared" si="37"/>
        <v>51830.994080652941</v>
      </c>
      <c r="G364" s="494">
        <f t="shared" si="38"/>
        <v>61962.77529876167</v>
      </c>
      <c r="H364" s="495">
        <f t="shared" si="39"/>
        <v>4369309.901094065</v>
      </c>
      <c r="I364" s="438">
        <v>0</v>
      </c>
      <c r="J364" s="538">
        <f t="shared" si="35"/>
        <v>12330690.098905956</v>
      </c>
      <c r="K364" s="496" t="s">
        <v>979</v>
      </c>
    </row>
    <row r="365" spans="2:11" hidden="1" outlineLevel="1" x14ac:dyDescent="0.2">
      <c r="B365" s="492"/>
      <c r="C365" s="497" t="s">
        <v>34</v>
      </c>
      <c r="D365" s="494">
        <f t="shared" si="36"/>
        <v>4369309.901094065</v>
      </c>
      <c r="E365" s="494">
        <f t="shared" si="34"/>
        <v>10013.0018566739</v>
      </c>
      <c r="F365" s="494">
        <f t="shared" si="37"/>
        <v>51949.773442087768</v>
      </c>
      <c r="G365" s="494">
        <f t="shared" si="38"/>
        <v>61962.77529876167</v>
      </c>
      <c r="H365" s="495">
        <f t="shared" si="39"/>
        <v>4317360.1276519774</v>
      </c>
      <c r="I365" s="438">
        <v>0</v>
      </c>
      <c r="J365" s="538">
        <f t="shared" si="35"/>
        <v>12382639.872348044</v>
      </c>
      <c r="K365" s="496" t="s">
        <v>979</v>
      </c>
    </row>
    <row r="366" spans="2:11" hidden="1" outlineLevel="1" x14ac:dyDescent="0.2">
      <c r="B366" s="492"/>
      <c r="C366" s="497" t="s">
        <v>33</v>
      </c>
      <c r="D366" s="494">
        <f t="shared" si="36"/>
        <v>4317360.1276519774</v>
      </c>
      <c r="E366" s="494">
        <f t="shared" si="34"/>
        <v>9893.950292535781</v>
      </c>
      <c r="F366" s="494">
        <f t="shared" si="37"/>
        <v>52068.825006225889</v>
      </c>
      <c r="G366" s="494">
        <f t="shared" si="38"/>
        <v>61962.77529876167</v>
      </c>
      <c r="H366" s="495">
        <f t="shared" si="39"/>
        <v>4265291.3026457513</v>
      </c>
      <c r="I366" s="438">
        <v>0</v>
      </c>
      <c r="J366" s="538">
        <f t="shared" si="35"/>
        <v>12434708.69735427</v>
      </c>
      <c r="K366" s="496" t="s">
        <v>979</v>
      </c>
    </row>
    <row r="367" spans="2:11" hidden="1" outlineLevel="1" x14ac:dyDescent="0.2">
      <c r="B367" s="492"/>
      <c r="C367" s="497" t="s">
        <v>32</v>
      </c>
      <c r="D367" s="494">
        <f t="shared" si="36"/>
        <v>4265291.3026457513</v>
      </c>
      <c r="E367" s="494">
        <f t="shared" si="34"/>
        <v>9774.6259018965138</v>
      </c>
      <c r="F367" s="494">
        <f t="shared" si="37"/>
        <v>52188.149396865156</v>
      </c>
      <c r="G367" s="494">
        <f t="shared" si="38"/>
        <v>61962.77529876167</v>
      </c>
      <c r="H367" s="495">
        <f t="shared" si="39"/>
        <v>4213103.1532488866</v>
      </c>
      <c r="I367" s="438">
        <v>0</v>
      </c>
      <c r="J367" s="538">
        <f t="shared" si="35"/>
        <v>12486896.846751135</v>
      </c>
      <c r="K367" s="496" t="s">
        <v>979</v>
      </c>
    </row>
    <row r="368" spans="2:11" hidden="1" outlineLevel="1" x14ac:dyDescent="0.2">
      <c r="B368" s="492"/>
      <c r="C368" s="497" t="s">
        <v>31</v>
      </c>
      <c r="D368" s="494">
        <f t="shared" si="36"/>
        <v>4213103.1532488866</v>
      </c>
      <c r="E368" s="494">
        <f t="shared" si="34"/>
        <v>9655.0280595286986</v>
      </c>
      <c r="F368" s="494">
        <f t="shared" si="37"/>
        <v>52307.747239232973</v>
      </c>
      <c r="G368" s="494">
        <f t="shared" si="38"/>
        <v>61962.77529876167</v>
      </c>
      <c r="H368" s="495">
        <f t="shared" si="39"/>
        <v>4160795.4060096536</v>
      </c>
      <c r="I368" s="438">
        <v>0</v>
      </c>
      <c r="J368" s="538">
        <f t="shared" si="35"/>
        <v>12539204.593990367</v>
      </c>
      <c r="K368" s="496" t="s">
        <v>979</v>
      </c>
    </row>
    <row r="369" spans="2:11" collapsed="1" x14ac:dyDescent="0.2">
      <c r="B369" s="492" t="s">
        <v>495</v>
      </c>
      <c r="C369" s="497" t="s">
        <v>30</v>
      </c>
      <c r="D369" s="494">
        <f t="shared" si="36"/>
        <v>4160795.4060096536</v>
      </c>
      <c r="E369" s="494">
        <f t="shared" si="34"/>
        <v>9535.1561387721231</v>
      </c>
      <c r="F369" s="494">
        <f t="shared" si="37"/>
        <v>52427.619159989546</v>
      </c>
      <c r="G369" s="494">
        <f t="shared" si="38"/>
        <v>61962.77529876167</v>
      </c>
      <c r="H369" s="495">
        <f t="shared" si="39"/>
        <v>4108367.7868496641</v>
      </c>
      <c r="I369" s="438">
        <v>0</v>
      </c>
      <c r="J369" s="538">
        <f t="shared" si="35"/>
        <v>12591632.213150356</v>
      </c>
      <c r="K369" s="496" t="s">
        <v>979</v>
      </c>
    </row>
    <row r="370" spans="2:11" hidden="1" outlineLevel="1" x14ac:dyDescent="0.2">
      <c r="B370" s="492"/>
      <c r="C370" s="497" t="s">
        <v>29</v>
      </c>
      <c r="D370" s="494">
        <f t="shared" si="36"/>
        <v>4108367.7868496641</v>
      </c>
      <c r="E370" s="494">
        <f t="shared" si="34"/>
        <v>9415.0095115304794</v>
      </c>
      <c r="F370" s="494">
        <f t="shared" si="37"/>
        <v>52547.76578723119</v>
      </c>
      <c r="G370" s="494">
        <f t="shared" si="38"/>
        <v>61962.77529876167</v>
      </c>
      <c r="H370" s="495">
        <f t="shared" si="39"/>
        <v>4055820.0210624328</v>
      </c>
      <c r="I370" s="438">
        <v>0</v>
      </c>
      <c r="J370" s="538">
        <f t="shared" si="35"/>
        <v>12644179.978937587</v>
      </c>
      <c r="K370" s="496" t="s">
        <v>979</v>
      </c>
    </row>
    <row r="371" spans="2:11" hidden="1" outlineLevel="1" x14ac:dyDescent="0.2">
      <c r="B371" s="492"/>
      <c r="C371" s="497" t="s">
        <v>28</v>
      </c>
      <c r="D371" s="494">
        <f t="shared" si="36"/>
        <v>4055820.0210624328</v>
      </c>
      <c r="E371" s="494">
        <f t="shared" si="34"/>
        <v>9294.5875482680749</v>
      </c>
      <c r="F371" s="494">
        <f t="shared" si="37"/>
        <v>52668.187750493598</v>
      </c>
      <c r="G371" s="494">
        <f t="shared" si="38"/>
        <v>61962.77529876167</v>
      </c>
      <c r="H371" s="495">
        <f t="shared" si="39"/>
        <v>4003151.8333119391</v>
      </c>
      <c r="I371" s="438">
        <v>0</v>
      </c>
      <c r="J371" s="538">
        <f t="shared" si="35"/>
        <v>12696848.166688081</v>
      </c>
      <c r="K371" s="496" t="s">
        <v>979</v>
      </c>
    </row>
    <row r="372" spans="2:11" hidden="1" outlineLevel="1" x14ac:dyDescent="0.2">
      <c r="B372" s="492"/>
      <c r="C372" s="497" t="s">
        <v>27</v>
      </c>
      <c r="D372" s="494">
        <f t="shared" si="36"/>
        <v>4003151.8333119391</v>
      </c>
      <c r="E372" s="494">
        <f t="shared" si="34"/>
        <v>9173.8896180065276</v>
      </c>
      <c r="F372" s="494">
        <f t="shared" si="37"/>
        <v>52788.885680755142</v>
      </c>
      <c r="G372" s="494">
        <f t="shared" si="38"/>
        <v>61962.77529876167</v>
      </c>
      <c r="H372" s="495">
        <f t="shared" si="39"/>
        <v>3950362.947631184</v>
      </c>
      <c r="I372" s="438">
        <v>0</v>
      </c>
      <c r="J372" s="538">
        <f t="shared" si="35"/>
        <v>12749637.052368836</v>
      </c>
      <c r="K372" s="496" t="s">
        <v>979</v>
      </c>
    </row>
    <row r="373" spans="2:11" hidden="1" outlineLevel="1" x14ac:dyDescent="0.2">
      <c r="B373" s="492"/>
      <c r="C373" s="497" t="s">
        <v>26</v>
      </c>
      <c r="D373" s="494">
        <f t="shared" si="36"/>
        <v>3950362.947631184</v>
      </c>
      <c r="E373" s="494">
        <f t="shared" si="34"/>
        <v>9052.9150883214643</v>
      </c>
      <c r="F373" s="494">
        <f t="shared" si="37"/>
        <v>52909.860210440209</v>
      </c>
      <c r="G373" s="494">
        <f t="shared" si="38"/>
        <v>61962.77529876167</v>
      </c>
      <c r="H373" s="495">
        <f t="shared" si="39"/>
        <v>3897453.0874207439</v>
      </c>
      <c r="I373" s="438">
        <v>0</v>
      </c>
      <c r="J373" s="538">
        <f t="shared" si="35"/>
        <v>12802546.912579278</v>
      </c>
      <c r="K373" s="496" t="s">
        <v>979</v>
      </c>
    </row>
    <row r="374" spans="2:11" hidden="1" outlineLevel="1" x14ac:dyDescent="0.2">
      <c r="B374" s="492"/>
      <c r="C374" s="497" t="s">
        <v>25</v>
      </c>
      <c r="D374" s="494">
        <f t="shared" si="36"/>
        <v>3897453.0874207439</v>
      </c>
      <c r="E374" s="494">
        <f t="shared" si="34"/>
        <v>8931.6633253392047</v>
      </c>
      <c r="F374" s="494">
        <f t="shared" si="37"/>
        <v>53031.111973422463</v>
      </c>
      <c r="G374" s="494">
        <f t="shared" si="38"/>
        <v>61962.77529876167</v>
      </c>
      <c r="H374" s="495">
        <f t="shared" si="39"/>
        <v>3844421.9754473213</v>
      </c>
      <c r="I374" s="438">
        <v>0</v>
      </c>
      <c r="J374" s="538">
        <f t="shared" si="35"/>
        <v>12855578.024552699</v>
      </c>
      <c r="K374" s="496" t="s">
        <v>979</v>
      </c>
    </row>
    <row r="375" spans="2:11" hidden="1" outlineLevel="1" x14ac:dyDescent="0.2">
      <c r="B375" s="492"/>
      <c r="C375" s="497" t="s">
        <v>24</v>
      </c>
      <c r="D375" s="494">
        <f t="shared" si="36"/>
        <v>3844421.9754473213</v>
      </c>
      <c r="E375" s="494">
        <f t="shared" si="34"/>
        <v>8810.1336937334454</v>
      </c>
      <c r="F375" s="494">
        <f t="shared" si="37"/>
        <v>53152.641605028228</v>
      </c>
      <c r="G375" s="494">
        <f t="shared" si="38"/>
        <v>61962.77529876167</v>
      </c>
      <c r="H375" s="495">
        <f t="shared" si="39"/>
        <v>3791269.3338422929</v>
      </c>
      <c r="I375" s="438">
        <v>0</v>
      </c>
      <c r="J375" s="538">
        <f t="shared" si="35"/>
        <v>12908730.666157728</v>
      </c>
      <c r="K375" s="496" t="s">
        <v>979</v>
      </c>
    </row>
    <row r="376" spans="2:11" hidden="1" outlineLevel="1" x14ac:dyDescent="0.2">
      <c r="B376" s="492"/>
      <c r="C376" s="497" t="s">
        <v>23</v>
      </c>
      <c r="D376" s="494">
        <f t="shared" si="36"/>
        <v>3791269.3338422929</v>
      </c>
      <c r="E376" s="494">
        <f t="shared" si="34"/>
        <v>8688.3255567219221</v>
      </c>
      <c r="F376" s="494">
        <f t="shared" si="37"/>
        <v>53274.449742039746</v>
      </c>
      <c r="G376" s="494">
        <f t="shared" si="38"/>
        <v>61962.77529876167</v>
      </c>
      <c r="H376" s="495">
        <f t="shared" si="39"/>
        <v>3737994.8841002532</v>
      </c>
      <c r="I376" s="438">
        <v>0</v>
      </c>
      <c r="J376" s="538">
        <f t="shared" si="35"/>
        <v>12962005.115899768</v>
      </c>
      <c r="K376" s="496" t="s">
        <v>979</v>
      </c>
    </row>
    <row r="377" spans="2:11" hidden="1" outlineLevel="1" x14ac:dyDescent="0.2">
      <c r="B377" s="492"/>
      <c r="C377" s="497" t="s">
        <v>22</v>
      </c>
      <c r="D377" s="494">
        <f t="shared" si="36"/>
        <v>3737994.8841002532</v>
      </c>
      <c r="E377" s="494">
        <f t="shared" si="34"/>
        <v>8566.2382760630808</v>
      </c>
      <c r="F377" s="494">
        <f t="shared" si="37"/>
        <v>53396.537022698591</v>
      </c>
      <c r="G377" s="494">
        <f t="shared" si="38"/>
        <v>61962.77529876167</v>
      </c>
      <c r="H377" s="495">
        <f t="shared" si="39"/>
        <v>3684598.3470775546</v>
      </c>
      <c r="I377" s="438">
        <v>0</v>
      </c>
      <c r="J377" s="538">
        <f t="shared" si="35"/>
        <v>13015401.652922466</v>
      </c>
      <c r="K377" s="496" t="s">
        <v>979</v>
      </c>
    </row>
    <row r="378" spans="2:11" hidden="1" outlineLevel="1" x14ac:dyDescent="0.2">
      <c r="B378" s="492"/>
      <c r="C378" s="497" t="s">
        <v>21</v>
      </c>
      <c r="D378" s="494">
        <f t="shared" si="36"/>
        <v>3684598.3470775546</v>
      </c>
      <c r="E378" s="494">
        <f t="shared" si="34"/>
        <v>8443.8712120527289</v>
      </c>
      <c r="F378" s="494">
        <f t="shared" si="37"/>
        <v>53518.904086708942</v>
      </c>
      <c r="G378" s="494">
        <f t="shared" si="38"/>
        <v>61962.77529876167</v>
      </c>
      <c r="H378" s="495">
        <f t="shared" si="39"/>
        <v>3631079.4429908455</v>
      </c>
      <c r="I378" s="438">
        <v>0</v>
      </c>
      <c r="J378" s="538">
        <f t="shared" si="35"/>
        <v>13068920.557009175</v>
      </c>
      <c r="K378" s="496" t="s">
        <v>979</v>
      </c>
    </row>
    <row r="379" spans="2:11" hidden="1" outlineLevel="1" x14ac:dyDescent="0.2">
      <c r="B379" s="492"/>
      <c r="C379" s="497" t="s">
        <v>20</v>
      </c>
      <c r="D379" s="494">
        <f t="shared" si="36"/>
        <v>3631079.4429908455</v>
      </c>
      <c r="E379" s="494">
        <f t="shared" si="34"/>
        <v>8321.2237235206885</v>
      </c>
      <c r="F379" s="494">
        <f t="shared" si="37"/>
        <v>53641.551575240985</v>
      </c>
      <c r="G379" s="494">
        <f t="shared" si="38"/>
        <v>61962.77529876167</v>
      </c>
      <c r="H379" s="495">
        <f t="shared" si="39"/>
        <v>3577437.8914156044</v>
      </c>
      <c r="I379" s="438">
        <v>0</v>
      </c>
      <c r="J379" s="538">
        <f t="shared" si="35"/>
        <v>13122562.108584417</v>
      </c>
      <c r="K379" s="496" t="s">
        <v>979</v>
      </c>
    </row>
    <row r="380" spans="2:11" hidden="1" outlineLevel="1" x14ac:dyDescent="0.2">
      <c r="B380" s="492"/>
      <c r="C380" s="497" t="s">
        <v>19</v>
      </c>
      <c r="D380" s="494">
        <f t="shared" si="36"/>
        <v>3577437.8914156044</v>
      </c>
      <c r="E380" s="494">
        <f t="shared" si="34"/>
        <v>8198.2951678274276</v>
      </c>
      <c r="F380" s="494">
        <f t="shared" si="37"/>
        <v>53764.480130934244</v>
      </c>
      <c r="G380" s="494">
        <f t="shared" si="38"/>
        <v>61962.77529876167</v>
      </c>
      <c r="H380" s="495">
        <f t="shared" si="39"/>
        <v>3523673.4112846702</v>
      </c>
      <c r="I380" s="438">
        <v>0</v>
      </c>
      <c r="J380" s="538">
        <f t="shared" si="35"/>
        <v>13176326.588715352</v>
      </c>
      <c r="K380" s="496" t="s">
        <v>979</v>
      </c>
    </row>
    <row r="381" spans="2:11" collapsed="1" x14ac:dyDescent="0.2">
      <c r="B381" s="492" t="s">
        <v>496</v>
      </c>
      <c r="C381" s="497" t="s">
        <v>18</v>
      </c>
      <c r="D381" s="494">
        <f t="shared" si="36"/>
        <v>3523673.4112846702</v>
      </c>
      <c r="E381" s="494">
        <f t="shared" si="34"/>
        <v>8075.0849008607029</v>
      </c>
      <c r="F381" s="494">
        <f t="shared" si="37"/>
        <v>53887.690397900966</v>
      </c>
      <c r="G381" s="494">
        <f t="shared" si="38"/>
        <v>61962.77529876167</v>
      </c>
      <c r="H381" s="495">
        <f t="shared" si="39"/>
        <v>3469785.7208867692</v>
      </c>
      <c r="I381" s="438">
        <v>0</v>
      </c>
      <c r="J381" s="538">
        <f t="shared" si="35"/>
        <v>13230214.279113254</v>
      </c>
      <c r="K381" s="496" t="s">
        <v>979</v>
      </c>
    </row>
    <row r="382" spans="2:11" hidden="1" outlineLevel="1" x14ac:dyDescent="0.2">
      <c r="B382" s="492"/>
      <c r="C382" s="497" t="s">
        <v>17</v>
      </c>
      <c r="D382" s="494">
        <f t="shared" si="36"/>
        <v>3469785.7208867692</v>
      </c>
      <c r="E382" s="494">
        <f t="shared" si="34"/>
        <v>7951.5922770321795</v>
      </c>
      <c r="F382" s="494">
        <f t="shared" si="37"/>
        <v>54011.183021729492</v>
      </c>
      <c r="G382" s="494">
        <f t="shared" si="38"/>
        <v>61962.77529876167</v>
      </c>
      <c r="H382" s="495">
        <f t="shared" si="39"/>
        <v>3415774.5378650399</v>
      </c>
      <c r="I382" s="438">
        <v>0</v>
      </c>
      <c r="J382" s="538">
        <f t="shared" si="35"/>
        <v>13284225.462134983</v>
      </c>
      <c r="K382" s="496" t="s">
        <v>979</v>
      </c>
    </row>
    <row r="383" spans="2:11" hidden="1" outlineLevel="1" x14ac:dyDescent="0.2">
      <c r="B383" s="492"/>
      <c r="C383" s="497" t="s">
        <v>401</v>
      </c>
      <c r="D383" s="494">
        <f t="shared" si="36"/>
        <v>3415774.5378650399</v>
      </c>
      <c r="E383" s="494">
        <f t="shared" si="34"/>
        <v>7827.8166492740502</v>
      </c>
      <c r="F383" s="494">
        <f t="shared" si="37"/>
        <v>54134.95864948762</v>
      </c>
      <c r="G383" s="494">
        <f t="shared" si="38"/>
        <v>61962.77529876167</v>
      </c>
      <c r="H383" s="495">
        <f t="shared" si="39"/>
        <v>3361639.5792155522</v>
      </c>
      <c r="I383" s="438">
        <v>0</v>
      </c>
      <c r="J383" s="538">
        <f t="shared" si="35"/>
        <v>13338360.420784472</v>
      </c>
      <c r="K383" s="496" t="s">
        <v>979</v>
      </c>
    </row>
    <row r="384" spans="2:11" hidden="1" outlineLevel="1" x14ac:dyDescent="0.2">
      <c r="B384" s="492"/>
      <c r="C384" s="497" t="s">
        <v>402</v>
      </c>
      <c r="D384" s="494">
        <f t="shared" si="36"/>
        <v>3361639.5792155522</v>
      </c>
      <c r="E384" s="494">
        <f t="shared" si="34"/>
        <v>7703.7573690356403</v>
      </c>
      <c r="F384" s="494">
        <f t="shared" si="37"/>
        <v>54259.017929726033</v>
      </c>
      <c r="G384" s="494">
        <f t="shared" si="38"/>
        <v>61962.77529876167</v>
      </c>
      <c r="H384" s="495">
        <f t="shared" si="39"/>
        <v>3307380.5612858264</v>
      </c>
      <c r="I384" s="438">
        <v>0</v>
      </c>
      <c r="J384" s="538">
        <f t="shared" si="35"/>
        <v>13392619.438714197</v>
      </c>
      <c r="K384" s="496" t="s">
        <v>979</v>
      </c>
    </row>
    <row r="385" spans="2:11" hidden="1" outlineLevel="1" x14ac:dyDescent="0.2">
      <c r="B385" s="492"/>
      <c r="C385" s="497" t="s">
        <v>403</v>
      </c>
      <c r="D385" s="494">
        <f t="shared" si="36"/>
        <v>3307380.5612858264</v>
      </c>
      <c r="E385" s="494">
        <f t="shared" si="34"/>
        <v>7579.4137862800189</v>
      </c>
      <c r="F385" s="494">
        <f t="shared" si="37"/>
        <v>54383.36151248165</v>
      </c>
      <c r="G385" s="494">
        <f t="shared" si="38"/>
        <v>61962.77529876167</v>
      </c>
      <c r="H385" s="495">
        <f t="shared" si="39"/>
        <v>3252997.1997733447</v>
      </c>
      <c r="I385" s="438">
        <v>0</v>
      </c>
      <c r="J385" s="538">
        <f t="shared" si="35"/>
        <v>13447002.800226679</v>
      </c>
      <c r="K385" s="496" t="s">
        <v>979</v>
      </c>
    </row>
    <row r="386" spans="2:11" hidden="1" outlineLevel="1" x14ac:dyDescent="0.2">
      <c r="B386" s="492"/>
      <c r="C386" s="497" t="s">
        <v>404</v>
      </c>
      <c r="D386" s="494">
        <f t="shared" si="36"/>
        <v>3252997.1997733447</v>
      </c>
      <c r="E386" s="494">
        <f t="shared" si="34"/>
        <v>7454.785249480582</v>
      </c>
      <c r="F386" s="494">
        <f t="shared" si="37"/>
        <v>54507.990049281085</v>
      </c>
      <c r="G386" s="494">
        <f t="shared" si="38"/>
        <v>61962.77529876167</v>
      </c>
      <c r="H386" s="495">
        <f t="shared" si="39"/>
        <v>3198489.2097240635</v>
      </c>
      <c r="I386" s="438">
        <v>0</v>
      </c>
      <c r="J386" s="538">
        <f t="shared" si="35"/>
        <v>13501510.790275959</v>
      </c>
      <c r="K386" s="496" t="s">
        <v>979</v>
      </c>
    </row>
    <row r="387" spans="2:11" hidden="1" outlineLevel="1" x14ac:dyDescent="0.2">
      <c r="B387" s="492"/>
      <c r="C387" s="497" t="s">
        <v>405</v>
      </c>
      <c r="D387" s="494">
        <f t="shared" si="36"/>
        <v>3198489.2097240635</v>
      </c>
      <c r="E387" s="494">
        <f t="shared" si="34"/>
        <v>7329.8711056176453</v>
      </c>
      <c r="F387" s="494">
        <f t="shared" si="37"/>
        <v>54632.904193144022</v>
      </c>
      <c r="G387" s="494">
        <f t="shared" si="38"/>
        <v>61962.77529876167</v>
      </c>
      <c r="H387" s="495">
        <f t="shared" si="39"/>
        <v>3143856.3055309197</v>
      </c>
      <c r="I387" s="438">
        <v>0</v>
      </c>
      <c r="J387" s="538">
        <f t="shared" si="35"/>
        <v>13556143.694469104</v>
      </c>
      <c r="K387" s="496" t="s">
        <v>979</v>
      </c>
    </row>
    <row r="388" spans="2:11" hidden="1" outlineLevel="1" x14ac:dyDescent="0.2">
      <c r="B388" s="492"/>
      <c r="C388" s="497" t="s">
        <v>406</v>
      </c>
      <c r="D388" s="494">
        <f t="shared" si="36"/>
        <v>3143856.3055309197</v>
      </c>
      <c r="E388" s="494">
        <f t="shared" si="34"/>
        <v>7204.6707001750246</v>
      </c>
      <c r="F388" s="494">
        <f t="shared" si="37"/>
        <v>54758.104598586644</v>
      </c>
      <c r="G388" s="494">
        <f t="shared" si="38"/>
        <v>61962.77529876167</v>
      </c>
      <c r="H388" s="495">
        <f t="shared" si="39"/>
        <v>3089098.2009323332</v>
      </c>
      <c r="I388" s="438">
        <v>0</v>
      </c>
      <c r="J388" s="538">
        <f t="shared" si="35"/>
        <v>13610901.799067691</v>
      </c>
      <c r="K388" s="496" t="s">
        <v>979</v>
      </c>
    </row>
    <row r="389" spans="2:11" hidden="1" outlineLevel="1" x14ac:dyDescent="0.2">
      <c r="B389" s="492"/>
      <c r="C389" s="497" t="s">
        <v>407</v>
      </c>
      <c r="D389" s="494">
        <f t="shared" si="36"/>
        <v>3089098.2009323332</v>
      </c>
      <c r="E389" s="494">
        <f t="shared" si="34"/>
        <v>7079.1833771365973</v>
      </c>
      <c r="F389" s="494">
        <f t="shared" si="37"/>
        <v>54883.59192162507</v>
      </c>
      <c r="G389" s="494">
        <f t="shared" si="38"/>
        <v>61962.77529876167</v>
      </c>
      <c r="H389" s="495">
        <f t="shared" si="39"/>
        <v>3034214.6090107081</v>
      </c>
      <c r="I389" s="438">
        <v>0</v>
      </c>
      <c r="J389" s="538">
        <f t="shared" si="35"/>
        <v>13665785.390989317</v>
      </c>
      <c r="K389" s="496" t="s">
        <v>979</v>
      </c>
    </row>
    <row r="390" spans="2:11" hidden="1" outlineLevel="1" x14ac:dyDescent="0.2">
      <c r="B390" s="492"/>
      <c r="C390" s="497" t="s">
        <v>408</v>
      </c>
      <c r="D390" s="494">
        <f t="shared" si="36"/>
        <v>3034214.6090107081</v>
      </c>
      <c r="E390" s="494">
        <f t="shared" si="34"/>
        <v>6953.408478982873</v>
      </c>
      <c r="F390" s="494">
        <f t="shared" si="37"/>
        <v>55009.366819778799</v>
      </c>
      <c r="G390" s="494">
        <f t="shared" si="38"/>
        <v>61962.77529876167</v>
      </c>
      <c r="H390" s="495">
        <f t="shared" si="39"/>
        <v>2979205.2421909291</v>
      </c>
      <c r="I390" s="438">
        <v>0</v>
      </c>
      <c r="J390" s="538">
        <f t="shared" si="35"/>
        <v>13720794.757809095</v>
      </c>
      <c r="K390" s="496" t="s">
        <v>979</v>
      </c>
    </row>
    <row r="391" spans="2:11" hidden="1" outlineLevel="1" x14ac:dyDescent="0.2">
      <c r="B391" s="492"/>
      <c r="C391" s="497" t="s">
        <v>409</v>
      </c>
      <c r="D391" s="494">
        <f t="shared" si="36"/>
        <v>2979205.2421909291</v>
      </c>
      <c r="E391" s="494">
        <f t="shared" si="34"/>
        <v>6827.3453466875462</v>
      </c>
      <c r="F391" s="494">
        <f t="shared" si="37"/>
        <v>55135.429952074126</v>
      </c>
      <c r="G391" s="494">
        <f t="shared" si="38"/>
        <v>61962.77529876167</v>
      </c>
      <c r="H391" s="495">
        <f t="shared" si="39"/>
        <v>2924069.8122388548</v>
      </c>
      <c r="I391" s="438">
        <v>0</v>
      </c>
      <c r="J391" s="538">
        <f t="shared" si="35"/>
        <v>13775930.187761169</v>
      </c>
      <c r="K391" s="496" t="s">
        <v>979</v>
      </c>
    </row>
    <row r="392" spans="2:11" hidden="1" outlineLevel="1" x14ac:dyDescent="0.2">
      <c r="B392" s="492"/>
      <c r="C392" s="497" t="s">
        <v>410</v>
      </c>
      <c r="D392" s="494">
        <f t="shared" si="36"/>
        <v>2924069.8122388548</v>
      </c>
      <c r="E392" s="494">
        <f t="shared" si="34"/>
        <v>6700.9933197140426</v>
      </c>
      <c r="F392" s="494">
        <f t="shared" si="37"/>
        <v>55261.781979047628</v>
      </c>
      <c r="G392" s="494">
        <f t="shared" si="38"/>
        <v>61962.77529876167</v>
      </c>
      <c r="H392" s="495">
        <f t="shared" si="39"/>
        <v>2868808.0302598071</v>
      </c>
      <c r="I392" s="438">
        <v>0</v>
      </c>
      <c r="J392" s="538">
        <f t="shared" si="35"/>
        <v>13831191.969740216</v>
      </c>
      <c r="K392" s="496" t="s">
        <v>979</v>
      </c>
    </row>
    <row r="393" spans="2:11" collapsed="1" x14ac:dyDescent="0.2">
      <c r="B393" s="492" t="s">
        <v>497</v>
      </c>
      <c r="C393" s="497" t="s">
        <v>411</v>
      </c>
      <c r="D393" s="494">
        <f t="shared" si="36"/>
        <v>2868808.0302598071</v>
      </c>
      <c r="E393" s="494">
        <f t="shared" si="34"/>
        <v>6574.3517360120577</v>
      </c>
      <c r="F393" s="494">
        <f t="shared" si="37"/>
        <v>55388.423562749609</v>
      </c>
      <c r="G393" s="494">
        <f t="shared" si="38"/>
        <v>61962.77529876167</v>
      </c>
      <c r="H393" s="495">
        <f t="shared" si="39"/>
        <v>2813419.6066970574</v>
      </c>
      <c r="I393" s="438">
        <v>0</v>
      </c>
      <c r="J393" s="538">
        <f t="shared" si="35"/>
        <v>13886580.393302966</v>
      </c>
      <c r="K393" s="496" t="s">
        <v>979</v>
      </c>
    </row>
    <row r="394" spans="2:11" hidden="1" outlineLevel="1" x14ac:dyDescent="0.2">
      <c r="B394" s="492"/>
      <c r="C394" s="497" t="s">
        <v>412</v>
      </c>
      <c r="D394" s="494">
        <f t="shared" si="36"/>
        <v>2813419.6066970574</v>
      </c>
      <c r="E394" s="494">
        <f t="shared" si="34"/>
        <v>6447.4199320140897</v>
      </c>
      <c r="F394" s="494">
        <f t="shared" si="37"/>
        <v>55515.355366747579</v>
      </c>
      <c r="G394" s="494">
        <f t="shared" si="38"/>
        <v>61962.77529876167</v>
      </c>
      <c r="H394" s="495">
        <f t="shared" si="39"/>
        <v>2757904.25133031</v>
      </c>
      <c r="I394" s="438">
        <v>0</v>
      </c>
      <c r="J394" s="538">
        <f t="shared" si="35"/>
        <v>13942095.748669714</v>
      </c>
      <c r="K394" s="496" t="s">
        <v>979</v>
      </c>
    </row>
    <row r="395" spans="2:11" hidden="1" outlineLevel="1" x14ac:dyDescent="0.2">
      <c r="B395" s="492"/>
      <c r="C395" s="497" t="s">
        <v>413</v>
      </c>
      <c r="D395" s="494">
        <f t="shared" si="36"/>
        <v>2757904.25133031</v>
      </c>
      <c r="E395" s="494">
        <f t="shared" si="34"/>
        <v>6320.1972426319608</v>
      </c>
      <c r="F395" s="494">
        <f t="shared" si="37"/>
        <v>55642.578056129707</v>
      </c>
      <c r="G395" s="494">
        <f t="shared" si="38"/>
        <v>61962.77529876167</v>
      </c>
      <c r="H395" s="495">
        <f t="shared" si="39"/>
        <v>2702261.6732741804</v>
      </c>
      <c r="I395" s="438">
        <v>0</v>
      </c>
      <c r="J395" s="538">
        <f t="shared" si="35"/>
        <v>13997738.326725844</v>
      </c>
      <c r="K395" s="496" t="s">
        <v>979</v>
      </c>
    </row>
    <row r="396" spans="2:11" hidden="1" outlineLevel="1" x14ac:dyDescent="0.2">
      <c r="B396" s="492"/>
      <c r="C396" s="497" t="s">
        <v>414</v>
      </c>
      <c r="D396" s="494">
        <f t="shared" si="36"/>
        <v>2702261.6732741804</v>
      </c>
      <c r="E396" s="494">
        <f t="shared" si="34"/>
        <v>6192.6830012533301</v>
      </c>
      <c r="F396" s="494">
        <f t="shared" si="37"/>
        <v>55770.092297508338</v>
      </c>
      <c r="G396" s="494">
        <f t="shared" si="38"/>
        <v>61962.77529876167</v>
      </c>
      <c r="H396" s="495">
        <f t="shared" si="39"/>
        <v>2646491.580976672</v>
      </c>
      <c r="I396" s="438">
        <v>0</v>
      </c>
      <c r="J396" s="538">
        <f t="shared" si="35"/>
        <v>14053508.419023352</v>
      </c>
      <c r="K396" s="496" t="s">
        <v>979</v>
      </c>
    </row>
    <row r="397" spans="2:11" hidden="1" outlineLevel="1" x14ac:dyDescent="0.2">
      <c r="B397" s="492"/>
      <c r="C397" s="497" t="s">
        <v>415</v>
      </c>
      <c r="D397" s="494">
        <f t="shared" si="36"/>
        <v>2646491.580976672</v>
      </c>
      <c r="E397" s="494">
        <f t="shared" si="34"/>
        <v>6064.8765397382067</v>
      </c>
      <c r="F397" s="494">
        <f t="shared" si="37"/>
        <v>55897.898759023461</v>
      </c>
      <c r="G397" s="494">
        <f t="shared" si="38"/>
        <v>61962.77529876167</v>
      </c>
      <c r="H397" s="495">
        <f t="shared" si="39"/>
        <v>2590593.6822176487</v>
      </c>
      <c r="I397" s="438">
        <v>0</v>
      </c>
      <c r="J397" s="538">
        <f t="shared" si="35"/>
        <v>14109406.317782376</v>
      </c>
      <c r="K397" s="496" t="s">
        <v>979</v>
      </c>
    </row>
    <row r="398" spans="2:11" hidden="1" outlineLevel="1" x14ac:dyDescent="0.2">
      <c r="B398" s="492"/>
      <c r="C398" s="497" t="s">
        <v>416</v>
      </c>
      <c r="D398" s="494">
        <f t="shared" si="36"/>
        <v>2590593.6822176487</v>
      </c>
      <c r="E398" s="494">
        <f t="shared" si="34"/>
        <v>5936.7771884154454</v>
      </c>
      <c r="F398" s="494">
        <f t="shared" si="37"/>
        <v>56025.998110346227</v>
      </c>
      <c r="G398" s="494">
        <f t="shared" si="38"/>
        <v>61962.77529876167</v>
      </c>
      <c r="H398" s="495">
        <f t="shared" si="39"/>
        <v>2534567.6841073027</v>
      </c>
      <c r="I398" s="438">
        <v>0</v>
      </c>
      <c r="J398" s="538">
        <f t="shared" si="35"/>
        <v>14165432.315892722</v>
      </c>
      <c r="K398" s="496" t="s">
        <v>979</v>
      </c>
    </row>
    <row r="399" spans="2:11" hidden="1" outlineLevel="1" x14ac:dyDescent="0.2">
      <c r="B399" s="492"/>
      <c r="C399" s="497" t="s">
        <v>417</v>
      </c>
      <c r="D399" s="494">
        <f t="shared" si="36"/>
        <v>2534567.6841073027</v>
      </c>
      <c r="E399" s="494">
        <f t="shared" si="34"/>
        <v>5808.384276079235</v>
      </c>
      <c r="F399" s="494">
        <f t="shared" si="37"/>
        <v>56154.391022682437</v>
      </c>
      <c r="G399" s="494">
        <f t="shared" si="38"/>
        <v>61962.77529876167</v>
      </c>
      <c r="H399" s="495">
        <f t="shared" si="39"/>
        <v>2478413.29308462</v>
      </c>
      <c r="I399" s="438">
        <v>0</v>
      </c>
      <c r="J399" s="538">
        <f t="shared" si="35"/>
        <v>14221586.706915405</v>
      </c>
      <c r="K399" s="496" t="s">
        <v>979</v>
      </c>
    </row>
    <row r="400" spans="2:11" hidden="1" outlineLevel="1" x14ac:dyDescent="0.2">
      <c r="B400" s="492"/>
      <c r="C400" s="497" t="s">
        <v>418</v>
      </c>
      <c r="D400" s="494">
        <f t="shared" si="36"/>
        <v>2478413.29308462</v>
      </c>
      <c r="E400" s="494">
        <f t="shared" si="34"/>
        <v>5679.6971299855877</v>
      </c>
      <c r="F400" s="494">
        <f t="shared" si="37"/>
        <v>56283.078168776083</v>
      </c>
      <c r="G400" s="494">
        <f t="shared" si="38"/>
        <v>61962.77529876167</v>
      </c>
      <c r="H400" s="495">
        <f t="shared" si="39"/>
        <v>2422130.2149158441</v>
      </c>
      <c r="I400" s="438">
        <v>0</v>
      </c>
      <c r="J400" s="538">
        <f t="shared" si="35"/>
        <v>14277869.785084181</v>
      </c>
      <c r="K400" s="496" t="s">
        <v>979</v>
      </c>
    </row>
    <row r="401" spans="2:11" hidden="1" outlineLevel="1" x14ac:dyDescent="0.2">
      <c r="B401" s="492"/>
      <c r="C401" s="497" t="s">
        <v>419</v>
      </c>
      <c r="D401" s="494">
        <f t="shared" si="36"/>
        <v>2422130.2149158441</v>
      </c>
      <c r="E401" s="494">
        <f t="shared" si="34"/>
        <v>5550.7150758488096</v>
      </c>
      <c r="F401" s="494">
        <f t="shared" si="37"/>
        <v>56412.060222912856</v>
      </c>
      <c r="G401" s="494">
        <f t="shared" si="38"/>
        <v>61962.77529876167</v>
      </c>
      <c r="H401" s="495">
        <f t="shared" si="39"/>
        <v>2365718.1546929311</v>
      </c>
      <c r="I401" s="438">
        <v>0</v>
      </c>
      <c r="J401" s="538">
        <f t="shared" si="35"/>
        <v>14334281.845307093</v>
      </c>
      <c r="K401" s="496" t="s">
        <v>979</v>
      </c>
    </row>
    <row r="402" spans="2:11" hidden="1" outlineLevel="1" x14ac:dyDescent="0.2">
      <c r="B402" s="492"/>
      <c r="C402" s="497" t="s">
        <v>420</v>
      </c>
      <c r="D402" s="494">
        <f t="shared" si="36"/>
        <v>2365718.1546929311</v>
      </c>
      <c r="E402" s="494">
        <f t="shared" si="34"/>
        <v>5421.4374378379671</v>
      </c>
      <c r="F402" s="494">
        <f t="shared" si="37"/>
        <v>56541.337860923704</v>
      </c>
      <c r="G402" s="494">
        <f t="shared" si="38"/>
        <v>61962.77529876167</v>
      </c>
      <c r="H402" s="495">
        <f t="shared" si="39"/>
        <v>2309176.8168320074</v>
      </c>
      <c r="I402" s="438">
        <v>0</v>
      </c>
      <c r="J402" s="538">
        <f t="shared" si="35"/>
        <v>14390823.183168016</v>
      </c>
      <c r="K402" s="496" t="s">
        <v>979</v>
      </c>
    </row>
    <row r="403" spans="2:11" hidden="1" outlineLevel="1" x14ac:dyDescent="0.2">
      <c r="B403" s="492"/>
      <c r="C403" s="497" t="s">
        <v>421</v>
      </c>
      <c r="D403" s="494">
        <f t="shared" ref="D403:D413" si="40">+H402</f>
        <v>2309176.8168320074</v>
      </c>
      <c r="E403" s="494">
        <f t="shared" si="34"/>
        <v>5291.8635385733505</v>
      </c>
      <c r="F403" s="494">
        <f t="shared" ref="F403:F413" si="41">+G403-E403</f>
        <v>56670.911760188319</v>
      </c>
      <c r="G403" s="494">
        <f t="shared" ref="G403:G413" si="42">+G402</f>
        <v>61962.77529876167</v>
      </c>
      <c r="H403" s="495">
        <f t="shared" ref="H403:H413" si="43">+D403-F403-I403</f>
        <v>2252505.9050718192</v>
      </c>
      <c r="I403" s="438">
        <v>0</v>
      </c>
      <c r="J403" s="538">
        <f t="shared" si="35"/>
        <v>14447494.094928205</v>
      </c>
      <c r="K403" s="496" t="s">
        <v>979</v>
      </c>
    </row>
    <row r="404" spans="2:11" hidden="1" outlineLevel="1" x14ac:dyDescent="0.2">
      <c r="B404" s="492"/>
      <c r="C404" s="497" t="s">
        <v>422</v>
      </c>
      <c r="D404" s="494">
        <f t="shared" si="40"/>
        <v>2252505.9050718192</v>
      </c>
      <c r="E404" s="494">
        <f t="shared" si="34"/>
        <v>5161.9926991229195</v>
      </c>
      <c r="F404" s="494">
        <f t="shared" si="41"/>
        <v>56800.782599638747</v>
      </c>
      <c r="G404" s="494">
        <f t="shared" si="42"/>
        <v>61962.77529876167</v>
      </c>
      <c r="H404" s="495">
        <f t="shared" si="43"/>
        <v>2195705.1224721805</v>
      </c>
      <c r="I404" s="438">
        <v>0</v>
      </c>
      <c r="J404" s="538">
        <f t="shared" si="35"/>
        <v>14504294.877527844</v>
      </c>
      <c r="K404" s="496" t="s">
        <v>979</v>
      </c>
    </row>
    <row r="405" spans="2:11" collapsed="1" x14ac:dyDescent="0.2">
      <c r="B405" s="492" t="s">
        <v>498</v>
      </c>
      <c r="C405" s="497" t="s">
        <v>423</v>
      </c>
      <c r="D405" s="494">
        <f t="shared" si="40"/>
        <v>2195705.1224721805</v>
      </c>
      <c r="E405" s="494">
        <f t="shared" si="34"/>
        <v>5031.8242389987472</v>
      </c>
      <c r="F405" s="494">
        <f t="shared" si="41"/>
        <v>56930.95105976292</v>
      </c>
      <c r="G405" s="494">
        <f t="shared" si="42"/>
        <v>61962.77529876167</v>
      </c>
      <c r="H405" s="495">
        <f t="shared" si="43"/>
        <v>2138774.1714124177</v>
      </c>
      <c r="I405" s="438">
        <v>0</v>
      </c>
      <c r="J405" s="538">
        <f t="shared" si="35"/>
        <v>14561225.828587607</v>
      </c>
      <c r="K405" s="496" t="s">
        <v>979</v>
      </c>
    </row>
    <row r="406" spans="2:11" hidden="1" outlineLevel="1" x14ac:dyDescent="0.2">
      <c r="B406" s="492"/>
      <c r="C406" s="497" t="s">
        <v>424</v>
      </c>
      <c r="D406" s="494">
        <f t="shared" si="40"/>
        <v>2138774.1714124177</v>
      </c>
      <c r="E406" s="494">
        <f t="shared" ref="E406:E469" si="44">+D406*($J$6/12)</f>
        <v>4901.3574761534574</v>
      </c>
      <c r="F406" s="494">
        <f t="shared" si="41"/>
        <v>57061.417822608215</v>
      </c>
      <c r="G406" s="494">
        <f t="shared" si="42"/>
        <v>61962.77529876167</v>
      </c>
      <c r="H406" s="495">
        <f t="shared" si="43"/>
        <v>2081712.7535898094</v>
      </c>
      <c r="I406" s="438">
        <v>0</v>
      </c>
      <c r="J406" s="538">
        <f t="shared" si="35"/>
        <v>14618287.246410215</v>
      </c>
      <c r="K406" s="496" t="s">
        <v>979</v>
      </c>
    </row>
    <row r="407" spans="2:11" hidden="1" outlineLevel="1" x14ac:dyDescent="0.2">
      <c r="B407" s="492"/>
      <c r="C407" s="497" t="s">
        <v>425</v>
      </c>
      <c r="D407" s="494">
        <f t="shared" si="40"/>
        <v>2081712.7535898094</v>
      </c>
      <c r="E407" s="494">
        <f t="shared" si="44"/>
        <v>4770.5917269766469</v>
      </c>
      <c r="F407" s="494">
        <f t="shared" si="41"/>
        <v>57192.183571785019</v>
      </c>
      <c r="G407" s="494">
        <f t="shared" si="42"/>
        <v>61962.77529876167</v>
      </c>
      <c r="H407" s="495">
        <f t="shared" si="43"/>
        <v>2024520.5700180244</v>
      </c>
      <c r="I407" s="438">
        <v>0</v>
      </c>
      <c r="J407" s="538">
        <f t="shared" si="35"/>
        <v>14675479.429982001</v>
      </c>
      <c r="K407" s="496" t="s">
        <v>979</v>
      </c>
    </row>
    <row r="408" spans="2:11" hidden="1" outlineLevel="1" x14ac:dyDescent="0.2">
      <c r="B408" s="492"/>
      <c r="C408" s="497" t="s">
        <v>426</v>
      </c>
      <c r="D408" s="494">
        <f t="shared" si="40"/>
        <v>2024520.5700180244</v>
      </c>
      <c r="E408" s="494">
        <f t="shared" si="44"/>
        <v>4639.5263062913064</v>
      </c>
      <c r="F408" s="494">
        <f t="shared" si="41"/>
        <v>57323.248992470362</v>
      </c>
      <c r="G408" s="494">
        <f t="shared" si="42"/>
        <v>61962.77529876167</v>
      </c>
      <c r="H408" s="495">
        <f t="shared" si="43"/>
        <v>1967197.3210255541</v>
      </c>
      <c r="I408" s="438">
        <v>0</v>
      </c>
      <c r="J408" s="538">
        <f t="shared" ref="J408:J471" si="45">+J407+F408</f>
        <v>14732802.678974472</v>
      </c>
      <c r="K408" s="496" t="s">
        <v>979</v>
      </c>
    </row>
    <row r="409" spans="2:11" hidden="1" outlineLevel="1" x14ac:dyDescent="0.2">
      <c r="B409" s="492"/>
      <c r="C409" s="497" t="s">
        <v>427</v>
      </c>
      <c r="D409" s="494">
        <f t="shared" si="40"/>
        <v>1967197.3210255541</v>
      </c>
      <c r="E409" s="494">
        <f t="shared" si="44"/>
        <v>4508.1605273502282</v>
      </c>
      <c r="F409" s="494">
        <f t="shared" si="41"/>
        <v>57454.614771411441</v>
      </c>
      <c r="G409" s="494">
        <f t="shared" si="42"/>
        <v>61962.77529876167</v>
      </c>
      <c r="H409" s="495">
        <f t="shared" si="43"/>
        <v>1909742.7062541426</v>
      </c>
      <c r="I409" s="438">
        <v>0</v>
      </c>
      <c r="J409" s="538">
        <f t="shared" si="45"/>
        <v>14790257.293745883</v>
      </c>
      <c r="K409" s="496" t="s">
        <v>979</v>
      </c>
    </row>
    <row r="410" spans="2:11" hidden="1" outlineLevel="1" x14ac:dyDescent="0.2">
      <c r="B410" s="492"/>
      <c r="C410" s="497" t="s">
        <v>428</v>
      </c>
      <c r="D410" s="494">
        <f t="shared" si="40"/>
        <v>1909742.7062541426</v>
      </c>
      <c r="E410" s="494">
        <f t="shared" si="44"/>
        <v>4376.4937018324099</v>
      </c>
      <c r="F410" s="494">
        <f t="shared" si="41"/>
        <v>57586.281596929257</v>
      </c>
      <c r="G410" s="494">
        <f t="shared" si="42"/>
        <v>61962.77529876167</v>
      </c>
      <c r="H410" s="495">
        <f t="shared" si="43"/>
        <v>1852156.4246572133</v>
      </c>
      <c r="I410" s="438">
        <v>0</v>
      </c>
      <c r="J410" s="538">
        <f t="shared" si="45"/>
        <v>14847843.575342812</v>
      </c>
      <c r="K410" s="496" t="s">
        <v>979</v>
      </c>
    </row>
    <row r="411" spans="2:11" hidden="1" outlineLevel="1" x14ac:dyDescent="0.2">
      <c r="B411" s="492"/>
      <c r="C411" s="497" t="s">
        <v>429</v>
      </c>
      <c r="D411" s="494">
        <f t="shared" si="40"/>
        <v>1852156.4246572133</v>
      </c>
      <c r="E411" s="494">
        <f t="shared" si="44"/>
        <v>4244.5251398394475</v>
      </c>
      <c r="F411" s="494">
        <f t="shared" si="41"/>
        <v>57718.250158922223</v>
      </c>
      <c r="G411" s="494">
        <f t="shared" si="42"/>
        <v>61962.77529876167</v>
      </c>
      <c r="H411" s="495">
        <f t="shared" si="43"/>
        <v>1794438.174498291</v>
      </c>
      <c r="I411" s="438">
        <v>0</v>
      </c>
      <c r="J411" s="538">
        <f t="shared" si="45"/>
        <v>14905561.825501734</v>
      </c>
      <c r="K411" s="496" t="s">
        <v>979</v>
      </c>
    </row>
    <row r="412" spans="2:11" hidden="1" outlineLevel="1" x14ac:dyDescent="0.2">
      <c r="B412" s="492"/>
      <c r="C412" s="497" t="s">
        <v>430</v>
      </c>
      <c r="D412" s="494">
        <f t="shared" si="40"/>
        <v>1794438.174498291</v>
      </c>
      <c r="E412" s="494">
        <f t="shared" si="44"/>
        <v>4112.2541498919172</v>
      </c>
      <c r="F412" s="494">
        <f t="shared" si="41"/>
        <v>57850.521148869753</v>
      </c>
      <c r="G412" s="494">
        <f t="shared" si="42"/>
        <v>61962.77529876167</v>
      </c>
      <c r="H412" s="495">
        <f t="shared" si="43"/>
        <v>1736587.6533494212</v>
      </c>
      <c r="I412" s="438">
        <v>0</v>
      </c>
      <c r="J412" s="538">
        <f t="shared" si="45"/>
        <v>14963412.346650604</v>
      </c>
      <c r="K412" s="496" t="s">
        <v>979</v>
      </c>
    </row>
    <row r="413" spans="2:11" hidden="1" outlineLevel="1" x14ac:dyDescent="0.2">
      <c r="B413" s="492"/>
      <c r="C413" s="497" t="s">
        <v>431</v>
      </c>
      <c r="D413" s="494">
        <f t="shared" si="40"/>
        <v>1736587.6533494212</v>
      </c>
      <c r="E413" s="494">
        <f t="shared" si="44"/>
        <v>3979.6800389257569</v>
      </c>
      <c r="F413" s="494">
        <f t="shared" si="41"/>
        <v>57983.095259835914</v>
      </c>
      <c r="G413" s="494">
        <f t="shared" si="42"/>
        <v>61962.77529876167</v>
      </c>
      <c r="H413" s="495">
        <f t="shared" si="43"/>
        <v>1678604.5580895853</v>
      </c>
      <c r="I413" s="438">
        <v>0</v>
      </c>
      <c r="J413" s="538">
        <f t="shared" si="45"/>
        <v>15021395.44191044</v>
      </c>
      <c r="K413" s="496" t="s">
        <v>979</v>
      </c>
    </row>
    <row r="414" spans="2:11" hidden="1" outlineLevel="1" x14ac:dyDescent="0.2">
      <c r="B414" s="492"/>
      <c r="C414" s="497" t="s">
        <v>432</v>
      </c>
      <c r="D414" s="494">
        <f t="shared" ref="D414:D465" si="46">+H413</f>
        <v>1678604.5580895853</v>
      </c>
      <c r="E414" s="494">
        <f t="shared" si="44"/>
        <v>3846.802112288633</v>
      </c>
      <c r="F414" s="494">
        <f t="shared" ref="F414:F465" si="47">+G414-E414</f>
        <v>58115.973186473035</v>
      </c>
      <c r="G414" s="494">
        <f t="shared" ref="G414:G477" si="48">+G413</f>
        <v>61962.77529876167</v>
      </c>
      <c r="H414" s="495">
        <f t="shared" ref="H414:H465" si="49">+D414-F414-I414</f>
        <v>1620488.5849031121</v>
      </c>
      <c r="I414" s="438">
        <v>0</v>
      </c>
      <c r="J414" s="538">
        <f t="shared" si="45"/>
        <v>15079511.415096913</v>
      </c>
      <c r="K414" s="496" t="s">
        <v>979</v>
      </c>
    </row>
    <row r="415" spans="2:11" hidden="1" outlineLevel="1" x14ac:dyDescent="0.2">
      <c r="B415" s="492"/>
      <c r="C415" s="497" t="s">
        <v>433</v>
      </c>
      <c r="D415" s="494">
        <f t="shared" si="46"/>
        <v>1620488.5849031121</v>
      </c>
      <c r="E415" s="494">
        <f t="shared" si="44"/>
        <v>3713.6196737362989</v>
      </c>
      <c r="F415" s="494">
        <f t="shared" si="47"/>
        <v>58249.155625025371</v>
      </c>
      <c r="G415" s="494">
        <f t="shared" si="48"/>
        <v>61962.77529876167</v>
      </c>
      <c r="H415" s="495">
        <f t="shared" si="49"/>
        <v>1562239.4292780869</v>
      </c>
      <c r="I415" s="438">
        <v>0</v>
      </c>
      <c r="J415" s="538">
        <f t="shared" si="45"/>
        <v>15137760.570721937</v>
      </c>
      <c r="K415" s="496" t="s">
        <v>979</v>
      </c>
    </row>
    <row r="416" spans="2:11" hidden="1" outlineLevel="1" x14ac:dyDescent="0.2">
      <c r="B416" s="492"/>
      <c r="C416" s="497" t="s">
        <v>434</v>
      </c>
      <c r="D416" s="494">
        <f t="shared" si="46"/>
        <v>1562239.4292780869</v>
      </c>
      <c r="E416" s="494">
        <f t="shared" si="44"/>
        <v>3580.132025428949</v>
      </c>
      <c r="F416" s="494">
        <f t="shared" si="47"/>
        <v>58382.643273332724</v>
      </c>
      <c r="G416" s="494">
        <f t="shared" si="48"/>
        <v>61962.77529876167</v>
      </c>
      <c r="H416" s="495">
        <f t="shared" si="49"/>
        <v>1503856.7860047542</v>
      </c>
      <c r="I416" s="438">
        <v>0</v>
      </c>
      <c r="J416" s="538">
        <f t="shared" si="45"/>
        <v>15196143.21399527</v>
      </c>
      <c r="K416" s="496" t="s">
        <v>979</v>
      </c>
    </row>
    <row r="417" spans="2:11" collapsed="1" x14ac:dyDescent="0.2">
      <c r="B417" s="492" t="s">
        <v>499</v>
      </c>
      <c r="C417" s="497" t="s">
        <v>435</v>
      </c>
      <c r="D417" s="494">
        <f t="shared" si="46"/>
        <v>1503856.7860047542</v>
      </c>
      <c r="E417" s="494">
        <f t="shared" si="44"/>
        <v>3446.3384679275619</v>
      </c>
      <c r="F417" s="494">
        <f t="shared" si="47"/>
        <v>58516.436830834107</v>
      </c>
      <c r="G417" s="494">
        <f t="shared" si="48"/>
        <v>61962.77529876167</v>
      </c>
      <c r="H417" s="495">
        <f t="shared" si="49"/>
        <v>1445340.3491739202</v>
      </c>
      <c r="I417" s="438">
        <v>0</v>
      </c>
      <c r="J417" s="538">
        <f t="shared" si="45"/>
        <v>15254659.650826104</v>
      </c>
      <c r="K417" s="496" t="s">
        <v>979</v>
      </c>
    </row>
    <row r="418" spans="2:11" hidden="1" outlineLevel="1" x14ac:dyDescent="0.2">
      <c r="B418" s="492"/>
      <c r="C418" s="497" t="s">
        <v>436</v>
      </c>
      <c r="D418" s="494">
        <f t="shared" si="46"/>
        <v>1445340.3491739202</v>
      </c>
      <c r="E418" s="494">
        <f t="shared" si="44"/>
        <v>3312.238300190234</v>
      </c>
      <c r="F418" s="494">
        <f t="shared" si="47"/>
        <v>58650.536998571435</v>
      </c>
      <c r="G418" s="494">
        <f t="shared" si="48"/>
        <v>61962.77529876167</v>
      </c>
      <c r="H418" s="495">
        <f t="shared" si="49"/>
        <v>1386689.8121753489</v>
      </c>
      <c r="I418" s="438">
        <v>0</v>
      </c>
      <c r="J418" s="538">
        <f t="shared" si="45"/>
        <v>15313310.187824676</v>
      </c>
      <c r="K418" s="496" t="s">
        <v>979</v>
      </c>
    </row>
    <row r="419" spans="2:11" hidden="1" outlineLevel="1" x14ac:dyDescent="0.2">
      <c r="B419" s="492"/>
      <c r="C419" s="497" t="s">
        <v>437</v>
      </c>
      <c r="D419" s="494">
        <f t="shared" si="46"/>
        <v>1386689.8121753489</v>
      </c>
      <c r="E419" s="494">
        <f t="shared" si="44"/>
        <v>3177.8308195685076</v>
      </c>
      <c r="F419" s="494">
        <f t="shared" si="47"/>
        <v>58784.94447919316</v>
      </c>
      <c r="G419" s="494">
        <f t="shared" si="48"/>
        <v>61962.77529876167</v>
      </c>
      <c r="H419" s="495">
        <f t="shared" si="49"/>
        <v>1327904.8676961558</v>
      </c>
      <c r="I419" s="438">
        <v>0</v>
      </c>
      <c r="J419" s="538">
        <f t="shared" si="45"/>
        <v>15372095.132303869</v>
      </c>
      <c r="K419" s="496" t="s">
        <v>979</v>
      </c>
    </row>
    <row r="420" spans="2:11" hidden="1" outlineLevel="1" x14ac:dyDescent="0.2">
      <c r="B420" s="492"/>
      <c r="C420" s="497" t="s">
        <v>438</v>
      </c>
      <c r="D420" s="494">
        <f t="shared" si="46"/>
        <v>1327904.8676961558</v>
      </c>
      <c r="E420" s="494">
        <f t="shared" si="44"/>
        <v>3043.1153218036902</v>
      </c>
      <c r="F420" s="494">
        <f t="shared" si="47"/>
        <v>58919.659976957977</v>
      </c>
      <c r="G420" s="494">
        <f t="shared" si="48"/>
        <v>61962.77529876167</v>
      </c>
      <c r="H420" s="495">
        <f t="shared" si="49"/>
        <v>1268985.2077191977</v>
      </c>
      <c r="I420" s="438">
        <v>0</v>
      </c>
      <c r="J420" s="538">
        <f t="shared" si="45"/>
        <v>15431014.792280827</v>
      </c>
      <c r="K420" s="496" t="s">
        <v>979</v>
      </c>
    </row>
    <row r="421" spans="2:11" hidden="1" outlineLevel="1" x14ac:dyDescent="0.2">
      <c r="B421" s="492"/>
      <c r="C421" s="497" t="s">
        <v>439</v>
      </c>
      <c r="D421" s="494">
        <f t="shared" si="46"/>
        <v>1268985.2077191977</v>
      </c>
      <c r="E421" s="494">
        <f t="shared" si="44"/>
        <v>2908.0911010231616</v>
      </c>
      <c r="F421" s="494">
        <f t="shared" si="47"/>
        <v>59054.684197738505</v>
      </c>
      <c r="G421" s="494">
        <f t="shared" si="48"/>
        <v>61962.77529876167</v>
      </c>
      <c r="H421" s="495">
        <f t="shared" si="49"/>
        <v>1209930.5235214592</v>
      </c>
      <c r="I421" s="438">
        <v>0</v>
      </c>
      <c r="J421" s="538">
        <f t="shared" si="45"/>
        <v>15490069.476478565</v>
      </c>
      <c r="K421" s="496" t="s">
        <v>979</v>
      </c>
    </row>
    <row r="422" spans="2:11" hidden="1" outlineLevel="1" x14ac:dyDescent="0.2">
      <c r="B422" s="492"/>
      <c r="C422" s="497" t="s">
        <v>440</v>
      </c>
      <c r="D422" s="494">
        <f t="shared" si="46"/>
        <v>1209930.5235214592</v>
      </c>
      <c r="E422" s="494">
        <f t="shared" si="44"/>
        <v>2772.7574497366772</v>
      </c>
      <c r="F422" s="494">
        <f t="shared" si="47"/>
        <v>59190.017849024989</v>
      </c>
      <c r="G422" s="494">
        <f t="shared" si="48"/>
        <v>61962.77529876167</v>
      </c>
      <c r="H422" s="495">
        <f t="shared" si="49"/>
        <v>1150740.5056724341</v>
      </c>
      <c r="I422" s="438">
        <v>0</v>
      </c>
      <c r="J422" s="538">
        <f t="shared" si="45"/>
        <v>15549259.49432759</v>
      </c>
      <c r="K422" s="496" t="s">
        <v>979</v>
      </c>
    </row>
    <row r="423" spans="2:11" hidden="1" outlineLevel="1" x14ac:dyDescent="0.2">
      <c r="B423" s="492"/>
      <c r="C423" s="497" t="s">
        <v>441</v>
      </c>
      <c r="D423" s="494">
        <f t="shared" si="46"/>
        <v>1150740.5056724341</v>
      </c>
      <c r="E423" s="494">
        <f t="shared" si="44"/>
        <v>2637.1136588326617</v>
      </c>
      <c r="F423" s="494">
        <f t="shared" si="47"/>
        <v>59325.661639929007</v>
      </c>
      <c r="G423" s="494">
        <f t="shared" si="48"/>
        <v>61962.77529876167</v>
      </c>
      <c r="H423" s="495">
        <f t="shared" si="49"/>
        <v>1091414.8440325051</v>
      </c>
      <c r="I423" s="438">
        <v>0</v>
      </c>
      <c r="J423" s="538">
        <f t="shared" si="45"/>
        <v>15608585.155967519</v>
      </c>
      <c r="K423" s="496" t="s">
        <v>979</v>
      </c>
    </row>
    <row r="424" spans="2:11" hidden="1" outlineLevel="1" x14ac:dyDescent="0.2">
      <c r="B424" s="492"/>
      <c r="C424" s="497" t="s">
        <v>442</v>
      </c>
      <c r="D424" s="494">
        <f t="shared" si="46"/>
        <v>1091414.8440325051</v>
      </c>
      <c r="E424" s="494">
        <f t="shared" si="44"/>
        <v>2501.1590175744909</v>
      </c>
      <c r="F424" s="494">
        <f t="shared" si="47"/>
        <v>59461.616281187176</v>
      </c>
      <c r="G424" s="494">
        <f t="shared" si="48"/>
        <v>61962.77529876167</v>
      </c>
      <c r="H424" s="495">
        <f t="shared" si="49"/>
        <v>1031953.2277513179</v>
      </c>
      <c r="I424" s="438">
        <v>0</v>
      </c>
      <c r="J424" s="538">
        <f t="shared" si="45"/>
        <v>15668046.772248706</v>
      </c>
      <c r="K424" s="496" t="s">
        <v>979</v>
      </c>
    </row>
    <row r="425" spans="2:11" hidden="1" outlineLevel="1" x14ac:dyDescent="0.2">
      <c r="B425" s="492"/>
      <c r="C425" s="497" t="s">
        <v>443</v>
      </c>
      <c r="D425" s="494">
        <f t="shared" si="46"/>
        <v>1031953.2277513179</v>
      </c>
      <c r="E425" s="494">
        <f t="shared" si="44"/>
        <v>2364.8928135967703</v>
      </c>
      <c r="F425" s="494">
        <f t="shared" si="47"/>
        <v>59597.882485164897</v>
      </c>
      <c r="G425" s="494">
        <f t="shared" si="48"/>
        <v>61962.77529876167</v>
      </c>
      <c r="H425" s="495">
        <f t="shared" si="49"/>
        <v>972355.34526615299</v>
      </c>
      <c r="I425" s="438">
        <v>0</v>
      </c>
      <c r="J425" s="538">
        <f t="shared" si="45"/>
        <v>15727644.65473387</v>
      </c>
      <c r="K425" s="496" t="s">
        <v>979</v>
      </c>
    </row>
    <row r="426" spans="2:11" hidden="1" outlineLevel="1" x14ac:dyDescent="0.2">
      <c r="B426" s="492"/>
      <c r="C426" s="497" t="s">
        <v>444</v>
      </c>
      <c r="D426" s="494">
        <f t="shared" si="46"/>
        <v>972355.34526615299</v>
      </c>
      <c r="E426" s="494">
        <f t="shared" si="44"/>
        <v>2228.3143329016007</v>
      </c>
      <c r="F426" s="494">
        <f t="shared" si="47"/>
        <v>59734.460965860068</v>
      </c>
      <c r="G426" s="494">
        <f t="shared" si="48"/>
        <v>61962.77529876167</v>
      </c>
      <c r="H426" s="495">
        <f t="shared" si="49"/>
        <v>912620.88430029294</v>
      </c>
      <c r="I426" s="438">
        <v>0</v>
      </c>
      <c r="J426" s="538">
        <f t="shared" si="45"/>
        <v>15787379.115699731</v>
      </c>
      <c r="K426" s="496" t="s">
        <v>979</v>
      </c>
    </row>
    <row r="427" spans="2:11" hidden="1" outlineLevel="1" x14ac:dyDescent="0.2">
      <c r="B427" s="492"/>
      <c r="C427" s="497" t="s">
        <v>445</v>
      </c>
      <c r="D427" s="494">
        <f t="shared" si="46"/>
        <v>912620.88430029294</v>
      </c>
      <c r="E427" s="494">
        <f t="shared" si="44"/>
        <v>2091.422859854838</v>
      </c>
      <c r="F427" s="494">
        <f t="shared" si="47"/>
        <v>59871.352438906833</v>
      </c>
      <c r="G427" s="494">
        <f t="shared" si="48"/>
        <v>61962.77529876167</v>
      </c>
      <c r="H427" s="495">
        <f t="shared" si="49"/>
        <v>852749.53186138615</v>
      </c>
      <c r="I427" s="438">
        <v>0</v>
      </c>
      <c r="J427" s="538">
        <f t="shared" si="45"/>
        <v>15847250.468138637</v>
      </c>
      <c r="K427" s="496" t="s">
        <v>979</v>
      </c>
    </row>
    <row r="428" spans="2:11" hidden="1" outlineLevel="1" x14ac:dyDescent="0.2">
      <c r="B428" s="492"/>
      <c r="C428" s="497" t="s">
        <v>446</v>
      </c>
      <c r="D428" s="494">
        <f t="shared" si="46"/>
        <v>852749.53186138615</v>
      </c>
      <c r="E428" s="494">
        <f t="shared" si="44"/>
        <v>1954.2176771823433</v>
      </c>
      <c r="F428" s="494">
        <f t="shared" si="47"/>
        <v>60008.557621579326</v>
      </c>
      <c r="G428" s="494">
        <f t="shared" si="48"/>
        <v>61962.77529876167</v>
      </c>
      <c r="H428" s="495">
        <f t="shared" si="49"/>
        <v>792740.97423980688</v>
      </c>
      <c r="I428" s="438">
        <v>0</v>
      </c>
      <c r="J428" s="538">
        <f t="shared" si="45"/>
        <v>15907259.025760217</v>
      </c>
      <c r="K428" s="496" t="s">
        <v>979</v>
      </c>
    </row>
    <row r="429" spans="2:11" collapsed="1" x14ac:dyDescent="0.2">
      <c r="B429" s="492" t="s">
        <v>500</v>
      </c>
      <c r="C429" s="497" t="s">
        <v>447</v>
      </c>
      <c r="D429" s="494">
        <f t="shared" si="46"/>
        <v>792740.97423980688</v>
      </c>
      <c r="E429" s="494">
        <f t="shared" si="44"/>
        <v>1816.698065966224</v>
      </c>
      <c r="F429" s="494">
        <f t="shared" si="47"/>
        <v>60146.077232795447</v>
      </c>
      <c r="G429" s="494">
        <f t="shared" si="48"/>
        <v>61962.77529876167</v>
      </c>
      <c r="H429" s="495">
        <f t="shared" si="49"/>
        <v>732594.89700701146</v>
      </c>
      <c r="I429" s="438">
        <v>0</v>
      </c>
      <c r="J429" s="538">
        <f t="shared" si="45"/>
        <v>15967405.102993011</v>
      </c>
      <c r="K429" s="496" t="s">
        <v>979</v>
      </c>
    </row>
    <row r="430" spans="2:11" hidden="1" outlineLevel="1" x14ac:dyDescent="0.2">
      <c r="B430" s="492"/>
      <c r="C430" s="497" t="s">
        <v>448</v>
      </c>
      <c r="D430" s="494">
        <f t="shared" si="46"/>
        <v>732594.89700701146</v>
      </c>
      <c r="E430" s="494">
        <f t="shared" si="44"/>
        <v>1678.8633056410679</v>
      </c>
      <c r="F430" s="494">
        <f t="shared" si="47"/>
        <v>60283.911993120601</v>
      </c>
      <c r="G430" s="494">
        <f t="shared" si="48"/>
        <v>61962.77529876167</v>
      </c>
      <c r="H430" s="495">
        <f t="shared" si="49"/>
        <v>672310.9850138909</v>
      </c>
      <c r="I430" s="438">
        <v>0</v>
      </c>
      <c r="J430" s="538">
        <f t="shared" si="45"/>
        <v>16027689.014986131</v>
      </c>
      <c r="K430" s="496" t="s">
        <v>979</v>
      </c>
    </row>
    <row r="431" spans="2:11" hidden="1" outlineLevel="1" x14ac:dyDescent="0.2">
      <c r="B431" s="492"/>
      <c r="C431" s="497" t="s">
        <v>449</v>
      </c>
      <c r="D431" s="494">
        <f t="shared" si="46"/>
        <v>672310.9850138909</v>
      </c>
      <c r="E431" s="494">
        <f t="shared" si="44"/>
        <v>1540.7126739901666</v>
      </c>
      <c r="F431" s="494">
        <f t="shared" si="47"/>
        <v>60422.062624771504</v>
      </c>
      <c r="G431" s="494">
        <f t="shared" si="48"/>
        <v>61962.77529876167</v>
      </c>
      <c r="H431" s="495">
        <f t="shared" si="49"/>
        <v>611888.9223891194</v>
      </c>
      <c r="I431" s="438">
        <v>0</v>
      </c>
      <c r="J431" s="538">
        <f t="shared" si="45"/>
        <v>16088111.077610902</v>
      </c>
      <c r="K431" s="496" t="s">
        <v>979</v>
      </c>
    </row>
    <row r="432" spans="2:11" hidden="1" outlineLevel="1" x14ac:dyDescent="0.2">
      <c r="B432" s="492"/>
      <c r="C432" s="497" t="s">
        <v>450</v>
      </c>
      <c r="D432" s="494">
        <f t="shared" si="46"/>
        <v>611888.9223891194</v>
      </c>
      <c r="E432" s="494">
        <f t="shared" si="44"/>
        <v>1402.245447141732</v>
      </c>
      <c r="F432" s="494">
        <f t="shared" si="47"/>
        <v>60560.52985161994</v>
      </c>
      <c r="G432" s="494">
        <f t="shared" si="48"/>
        <v>61962.77529876167</v>
      </c>
      <c r="H432" s="495">
        <f t="shared" si="49"/>
        <v>551328.39253749943</v>
      </c>
      <c r="I432" s="438">
        <v>0</v>
      </c>
      <c r="J432" s="538">
        <f t="shared" si="45"/>
        <v>16148671.607462522</v>
      </c>
      <c r="K432" s="496" t="s">
        <v>979</v>
      </c>
    </row>
    <row r="433" spans="2:11" hidden="1" outlineLevel="1" x14ac:dyDescent="0.2">
      <c r="B433" s="492"/>
      <c r="C433" s="497" t="s">
        <v>451</v>
      </c>
      <c r="D433" s="494">
        <f t="shared" si="46"/>
        <v>551328.39253749943</v>
      </c>
      <c r="E433" s="494">
        <f t="shared" si="44"/>
        <v>1263.4608995651029</v>
      </c>
      <c r="F433" s="494">
        <f t="shared" si="47"/>
        <v>60699.31439919657</v>
      </c>
      <c r="G433" s="494">
        <f t="shared" si="48"/>
        <v>61962.77529876167</v>
      </c>
      <c r="H433" s="495">
        <f t="shared" si="49"/>
        <v>490629.07813830284</v>
      </c>
      <c r="I433" s="438">
        <v>0</v>
      </c>
      <c r="J433" s="538">
        <f t="shared" si="45"/>
        <v>16209370.921861717</v>
      </c>
      <c r="K433" s="496" t="s">
        <v>979</v>
      </c>
    </row>
    <row r="434" spans="2:11" hidden="1" outlineLevel="1" x14ac:dyDescent="0.2">
      <c r="B434" s="492"/>
      <c r="C434" s="497" t="s">
        <v>452</v>
      </c>
      <c r="D434" s="494">
        <f t="shared" si="46"/>
        <v>490629.07813830284</v>
      </c>
      <c r="E434" s="494">
        <f t="shared" si="44"/>
        <v>1124.3583040669439</v>
      </c>
      <c r="F434" s="494">
        <f t="shared" si="47"/>
        <v>60838.416994694722</v>
      </c>
      <c r="G434" s="494">
        <f t="shared" si="48"/>
        <v>61962.77529876167</v>
      </c>
      <c r="H434" s="495">
        <f t="shared" si="49"/>
        <v>429790.6611436081</v>
      </c>
      <c r="I434" s="438">
        <v>0</v>
      </c>
      <c r="J434" s="538">
        <f t="shared" si="45"/>
        <v>16270209.338856412</v>
      </c>
      <c r="K434" s="496" t="s">
        <v>979</v>
      </c>
    </row>
    <row r="435" spans="2:11" hidden="1" outlineLevel="1" x14ac:dyDescent="0.2">
      <c r="B435" s="492"/>
      <c r="C435" s="497" t="s">
        <v>453</v>
      </c>
      <c r="D435" s="494">
        <f t="shared" si="46"/>
        <v>429790.6611436081</v>
      </c>
      <c r="E435" s="494">
        <f t="shared" si="44"/>
        <v>984.93693178743524</v>
      </c>
      <c r="F435" s="494">
        <f t="shared" si="47"/>
        <v>60977.838366974232</v>
      </c>
      <c r="G435" s="494">
        <f t="shared" si="48"/>
        <v>61962.77529876167</v>
      </c>
      <c r="H435" s="495">
        <f t="shared" si="49"/>
        <v>368812.8227766339</v>
      </c>
      <c r="I435" s="438">
        <v>0</v>
      </c>
      <c r="J435" s="538">
        <f t="shared" si="45"/>
        <v>16331187.177223386</v>
      </c>
      <c r="K435" s="496" t="s">
        <v>979</v>
      </c>
    </row>
    <row r="436" spans="2:11" hidden="1" outlineLevel="1" x14ac:dyDescent="0.2">
      <c r="B436" s="492"/>
      <c r="C436" s="497" t="s">
        <v>454</v>
      </c>
      <c r="D436" s="494">
        <f t="shared" si="46"/>
        <v>368812.8227766339</v>
      </c>
      <c r="E436" s="494">
        <f t="shared" si="44"/>
        <v>845.19605219645268</v>
      </c>
      <c r="F436" s="494">
        <f t="shared" si="47"/>
        <v>61117.579246565219</v>
      </c>
      <c r="G436" s="494">
        <f t="shared" si="48"/>
        <v>61962.77529876167</v>
      </c>
      <c r="H436" s="495">
        <f t="shared" si="49"/>
        <v>307695.24353006866</v>
      </c>
      <c r="I436" s="438">
        <v>0</v>
      </c>
      <c r="J436" s="538">
        <f t="shared" si="45"/>
        <v>16392304.756469952</v>
      </c>
      <c r="K436" s="496" t="s">
        <v>979</v>
      </c>
    </row>
    <row r="437" spans="2:11" hidden="1" outlineLevel="1" x14ac:dyDescent="0.2">
      <c r="B437" s="492"/>
      <c r="C437" s="497" t="s">
        <v>455</v>
      </c>
      <c r="D437" s="494">
        <f t="shared" si="46"/>
        <v>307695.24353006866</v>
      </c>
      <c r="E437" s="494">
        <f t="shared" si="44"/>
        <v>705.13493308974068</v>
      </c>
      <c r="F437" s="494">
        <f t="shared" si="47"/>
        <v>61257.640365671927</v>
      </c>
      <c r="G437" s="494">
        <f t="shared" si="48"/>
        <v>61962.77529876167</v>
      </c>
      <c r="H437" s="495">
        <f t="shared" si="49"/>
        <v>246437.60316439674</v>
      </c>
      <c r="I437" s="438">
        <v>0</v>
      </c>
      <c r="J437" s="538">
        <f t="shared" si="45"/>
        <v>16453562.396835623</v>
      </c>
      <c r="K437" s="496" t="s">
        <v>979</v>
      </c>
    </row>
    <row r="438" spans="2:11" hidden="1" outlineLevel="1" x14ac:dyDescent="0.2">
      <c r="B438" s="492"/>
      <c r="C438" s="497" t="s">
        <v>456</v>
      </c>
      <c r="D438" s="494">
        <f t="shared" si="46"/>
        <v>246437.60316439674</v>
      </c>
      <c r="E438" s="494">
        <f t="shared" si="44"/>
        <v>564.75284058507589</v>
      </c>
      <c r="F438" s="494">
        <f t="shared" si="47"/>
        <v>61398.022458176594</v>
      </c>
      <c r="G438" s="494">
        <f t="shared" si="48"/>
        <v>61962.77529876167</v>
      </c>
      <c r="H438" s="495">
        <f t="shared" si="49"/>
        <v>185039.58070622015</v>
      </c>
      <c r="I438" s="438">
        <v>0</v>
      </c>
      <c r="J438" s="538">
        <f t="shared" si="45"/>
        <v>16514960.4192938</v>
      </c>
      <c r="K438" s="496" t="s">
        <v>979</v>
      </c>
    </row>
    <row r="439" spans="2:11" hidden="1" outlineLevel="1" x14ac:dyDescent="0.2">
      <c r="B439" s="492"/>
      <c r="C439" s="497" t="s">
        <v>457</v>
      </c>
      <c r="D439" s="494">
        <f t="shared" si="46"/>
        <v>185039.58070622015</v>
      </c>
      <c r="E439" s="494">
        <f t="shared" si="44"/>
        <v>424.04903911842121</v>
      </c>
      <c r="F439" s="494">
        <f t="shared" si="47"/>
        <v>61538.726259643248</v>
      </c>
      <c r="G439" s="494">
        <f t="shared" si="48"/>
        <v>61962.77529876167</v>
      </c>
      <c r="H439" s="495">
        <f t="shared" si="49"/>
        <v>123500.85444657691</v>
      </c>
      <c r="I439" s="438">
        <v>0</v>
      </c>
      <c r="J439" s="538">
        <f t="shared" si="45"/>
        <v>16576499.145553444</v>
      </c>
      <c r="K439" s="496" t="s">
        <v>979</v>
      </c>
    </row>
    <row r="440" spans="2:11" hidden="1" outlineLevel="1" x14ac:dyDescent="0.2">
      <c r="B440" s="492"/>
      <c r="C440" s="497" t="s">
        <v>458</v>
      </c>
      <c r="D440" s="494">
        <f t="shared" si="46"/>
        <v>123500.85444657691</v>
      </c>
      <c r="E440" s="494">
        <f t="shared" si="44"/>
        <v>283.02279144007207</v>
      </c>
      <c r="F440" s="494">
        <f t="shared" si="47"/>
        <v>61679.752507321595</v>
      </c>
      <c r="G440" s="494">
        <f t="shared" si="48"/>
        <v>61962.77529876167</v>
      </c>
      <c r="H440" s="495">
        <f t="shared" si="49"/>
        <v>61821.101939255313</v>
      </c>
      <c r="I440" s="438">
        <v>0</v>
      </c>
      <c r="J440" s="538">
        <f t="shared" si="45"/>
        <v>16638178.898060765</v>
      </c>
      <c r="K440" s="496" t="s">
        <v>979</v>
      </c>
    </row>
    <row r="441" spans="2:11" collapsed="1" x14ac:dyDescent="0.2">
      <c r="B441" s="492" t="s">
        <v>501</v>
      </c>
      <c r="C441" s="497" t="s">
        <v>459</v>
      </c>
      <c r="D441" s="494">
        <f t="shared" si="46"/>
        <v>61821.101939255313</v>
      </c>
      <c r="E441" s="494">
        <f t="shared" si="44"/>
        <v>141.67335861079343</v>
      </c>
      <c r="F441" s="494">
        <f t="shared" si="47"/>
        <v>61821.101940150875</v>
      </c>
      <c r="G441" s="494">
        <f t="shared" si="48"/>
        <v>61962.77529876167</v>
      </c>
      <c r="H441" s="495">
        <f t="shared" si="49"/>
        <v>-8.9556124294176698E-7</v>
      </c>
      <c r="I441" s="438">
        <v>0</v>
      </c>
      <c r="J441" s="538">
        <f t="shared" si="45"/>
        <v>16700000.000000916</v>
      </c>
      <c r="K441" s="496" t="s">
        <v>979</v>
      </c>
    </row>
    <row r="442" spans="2:11" hidden="1" outlineLevel="1" x14ac:dyDescent="0.2">
      <c r="B442" s="492"/>
      <c r="C442" s="497" t="s">
        <v>460</v>
      </c>
      <c r="D442" s="494">
        <f t="shared" si="46"/>
        <v>-8.9556124294176698E-7</v>
      </c>
      <c r="E442" s="494">
        <f t="shared" si="44"/>
        <v>-2.052327848408216E-9</v>
      </c>
      <c r="F442" s="494">
        <f t="shared" si="47"/>
        <v>61962.775298763721</v>
      </c>
      <c r="G442" s="494">
        <f t="shared" si="48"/>
        <v>61962.77529876167</v>
      </c>
      <c r="H442" s="495">
        <f t="shared" si="49"/>
        <v>-61962.775299659283</v>
      </c>
      <c r="I442" s="438">
        <v>0</v>
      </c>
      <c r="J442" s="538">
        <f t="shared" si="45"/>
        <v>16761962.775299679</v>
      </c>
      <c r="K442" s="496" t="s">
        <v>979</v>
      </c>
    </row>
    <row r="443" spans="2:11" hidden="1" outlineLevel="1" x14ac:dyDescent="0.2">
      <c r="B443" s="492"/>
      <c r="C443" s="497" t="s">
        <v>461</v>
      </c>
      <c r="D443" s="494">
        <f t="shared" si="46"/>
        <v>-61962.775299659283</v>
      </c>
      <c r="E443" s="494">
        <f t="shared" si="44"/>
        <v>-141.99802672838587</v>
      </c>
      <c r="F443" s="494">
        <f t="shared" si="47"/>
        <v>62104.773325490052</v>
      </c>
      <c r="G443" s="494">
        <f t="shared" si="48"/>
        <v>61962.77529876167</v>
      </c>
      <c r="H443" s="495">
        <f t="shared" si="49"/>
        <v>-124067.54862514933</v>
      </c>
      <c r="I443" s="438">
        <v>0</v>
      </c>
      <c r="J443" s="538">
        <f t="shared" si="45"/>
        <v>16824067.548625171</v>
      </c>
      <c r="K443" s="496" t="s">
        <v>979</v>
      </c>
    </row>
    <row r="444" spans="2:11" hidden="1" outlineLevel="1" x14ac:dyDescent="0.2">
      <c r="B444" s="492"/>
      <c r="C444" s="497" t="s">
        <v>462</v>
      </c>
      <c r="D444" s="494">
        <f t="shared" si="46"/>
        <v>-124067.54862514933</v>
      </c>
      <c r="E444" s="494">
        <f t="shared" si="44"/>
        <v>-284.32146559930055</v>
      </c>
      <c r="F444" s="494">
        <f t="shared" si="47"/>
        <v>62247.096764360969</v>
      </c>
      <c r="G444" s="494">
        <f t="shared" si="48"/>
        <v>61962.77529876167</v>
      </c>
      <c r="H444" s="495">
        <f t="shared" si="49"/>
        <v>-186314.64538951029</v>
      </c>
      <c r="I444" s="438">
        <v>0</v>
      </c>
      <c r="J444" s="538">
        <f t="shared" si="45"/>
        <v>16886314.645389531</v>
      </c>
      <c r="K444" s="496" t="s">
        <v>979</v>
      </c>
    </row>
    <row r="445" spans="2:11" hidden="1" outlineLevel="1" x14ac:dyDescent="0.2">
      <c r="B445" s="492"/>
      <c r="C445" s="497" t="s">
        <v>463</v>
      </c>
      <c r="D445" s="494">
        <f t="shared" si="46"/>
        <v>-186314.64538951029</v>
      </c>
      <c r="E445" s="494">
        <f t="shared" si="44"/>
        <v>-426.97106235096106</v>
      </c>
      <c r="F445" s="494">
        <f t="shared" si="47"/>
        <v>62389.74636111263</v>
      </c>
      <c r="G445" s="494">
        <f t="shared" si="48"/>
        <v>61962.77529876167</v>
      </c>
      <c r="H445" s="495">
        <f t="shared" si="49"/>
        <v>-248704.39175062292</v>
      </c>
      <c r="I445" s="438">
        <v>0</v>
      </c>
      <c r="J445" s="538">
        <f t="shared" si="45"/>
        <v>16948704.391750645</v>
      </c>
      <c r="K445" s="496" t="s">
        <v>979</v>
      </c>
    </row>
    <row r="446" spans="2:11" hidden="1" outlineLevel="1" x14ac:dyDescent="0.2">
      <c r="B446" s="492"/>
      <c r="C446" s="497" t="s">
        <v>464</v>
      </c>
      <c r="D446" s="494">
        <f t="shared" si="46"/>
        <v>-248704.39175062292</v>
      </c>
      <c r="E446" s="494">
        <f t="shared" si="44"/>
        <v>-569.94756442851087</v>
      </c>
      <c r="F446" s="494">
        <f t="shared" si="47"/>
        <v>62532.722863190182</v>
      </c>
      <c r="G446" s="494">
        <f t="shared" si="48"/>
        <v>61962.77529876167</v>
      </c>
      <c r="H446" s="495">
        <f t="shared" si="49"/>
        <v>-311237.11461381312</v>
      </c>
      <c r="I446" s="438">
        <v>0</v>
      </c>
      <c r="J446" s="538">
        <f t="shared" si="45"/>
        <v>17011237.114613835</v>
      </c>
      <c r="K446" s="496" t="s">
        <v>979</v>
      </c>
    </row>
    <row r="447" spans="2:11" hidden="1" outlineLevel="1" x14ac:dyDescent="0.2">
      <c r="B447" s="492"/>
      <c r="C447" s="497" t="s">
        <v>465</v>
      </c>
      <c r="D447" s="494">
        <f t="shared" si="46"/>
        <v>-311237.11461381312</v>
      </c>
      <c r="E447" s="494">
        <f t="shared" si="44"/>
        <v>-713.25172098998837</v>
      </c>
      <c r="F447" s="494">
        <f t="shared" si="47"/>
        <v>62676.027019751658</v>
      </c>
      <c r="G447" s="494">
        <f t="shared" si="48"/>
        <v>61962.77529876167</v>
      </c>
      <c r="H447" s="495">
        <f t="shared" si="49"/>
        <v>-373913.14163356478</v>
      </c>
      <c r="I447" s="438">
        <v>0</v>
      </c>
      <c r="J447" s="538">
        <f t="shared" si="45"/>
        <v>17073913.141633585</v>
      </c>
      <c r="K447" s="496" t="s">
        <v>979</v>
      </c>
    </row>
    <row r="448" spans="2:11" hidden="1" outlineLevel="1" x14ac:dyDescent="0.2">
      <c r="B448" s="492"/>
      <c r="C448" s="497" t="s">
        <v>466</v>
      </c>
      <c r="D448" s="494">
        <f t="shared" si="46"/>
        <v>-373913.14163356478</v>
      </c>
      <c r="E448" s="494">
        <f t="shared" si="44"/>
        <v>-856.88428291025264</v>
      </c>
      <c r="F448" s="494">
        <f t="shared" si="47"/>
        <v>62819.65958167192</v>
      </c>
      <c r="G448" s="494">
        <f t="shared" si="48"/>
        <v>61962.77529876167</v>
      </c>
      <c r="H448" s="495">
        <f t="shared" si="49"/>
        <v>-436732.80121523672</v>
      </c>
      <c r="I448" s="438">
        <v>0</v>
      </c>
      <c r="J448" s="538">
        <f t="shared" si="45"/>
        <v>17136732.801215257</v>
      </c>
      <c r="K448" s="496" t="s">
        <v>979</v>
      </c>
    </row>
    <row r="449" spans="2:11" hidden="1" outlineLevel="1" x14ac:dyDescent="0.2">
      <c r="B449" s="492"/>
      <c r="C449" s="497" t="s">
        <v>467</v>
      </c>
      <c r="D449" s="494">
        <f t="shared" si="46"/>
        <v>-436732.80121523672</v>
      </c>
      <c r="E449" s="494">
        <f t="shared" si="44"/>
        <v>-1000.8460027849175</v>
      </c>
      <c r="F449" s="494">
        <f t="shared" si="47"/>
        <v>62963.621301546584</v>
      </c>
      <c r="G449" s="494">
        <f t="shared" si="48"/>
        <v>61962.77529876167</v>
      </c>
      <c r="H449" s="495">
        <f t="shared" si="49"/>
        <v>-499696.42251678329</v>
      </c>
      <c r="I449" s="438">
        <v>0</v>
      </c>
      <c r="J449" s="538">
        <f t="shared" si="45"/>
        <v>17199696.422516804</v>
      </c>
      <c r="K449" s="496" t="s">
        <v>979</v>
      </c>
    </row>
    <row r="450" spans="2:11" hidden="1" outlineLevel="1" x14ac:dyDescent="0.2">
      <c r="B450" s="492"/>
      <c r="C450" s="497" t="s">
        <v>468</v>
      </c>
      <c r="D450" s="494">
        <f t="shared" si="46"/>
        <v>-499696.42251678329</v>
      </c>
      <c r="E450" s="494">
        <f t="shared" si="44"/>
        <v>-1145.137634934295</v>
      </c>
      <c r="F450" s="494">
        <f t="shared" si="47"/>
        <v>63107.912933695967</v>
      </c>
      <c r="G450" s="494">
        <f t="shared" si="48"/>
        <v>61962.77529876167</v>
      </c>
      <c r="H450" s="495">
        <f t="shared" si="49"/>
        <v>-562804.3354504793</v>
      </c>
      <c r="I450" s="438">
        <v>0</v>
      </c>
      <c r="J450" s="538">
        <f t="shared" si="45"/>
        <v>17262804.3354505</v>
      </c>
      <c r="K450" s="496" t="s">
        <v>979</v>
      </c>
    </row>
    <row r="451" spans="2:11" hidden="1" outlineLevel="1" x14ac:dyDescent="0.2">
      <c r="B451" s="492"/>
      <c r="C451" s="497" t="s">
        <v>469</v>
      </c>
      <c r="D451" s="494">
        <f t="shared" si="46"/>
        <v>-562804.3354504793</v>
      </c>
      <c r="E451" s="494">
        <f t="shared" si="44"/>
        <v>-1289.7599354073484</v>
      </c>
      <c r="F451" s="494">
        <f t="shared" si="47"/>
        <v>63252.535234169016</v>
      </c>
      <c r="G451" s="494">
        <f t="shared" si="48"/>
        <v>61962.77529876167</v>
      </c>
      <c r="H451" s="495">
        <f t="shared" si="49"/>
        <v>-626056.87068464828</v>
      </c>
      <c r="I451" s="438">
        <v>0</v>
      </c>
      <c r="J451" s="538">
        <f t="shared" si="45"/>
        <v>17326056.870684668</v>
      </c>
      <c r="K451" s="496" t="s">
        <v>979</v>
      </c>
    </row>
    <row r="452" spans="2:11" hidden="1" outlineLevel="1" x14ac:dyDescent="0.2">
      <c r="B452" s="492"/>
      <c r="C452" s="497" t="s">
        <v>470</v>
      </c>
      <c r="D452" s="494">
        <f t="shared" si="46"/>
        <v>-626056.87068464828</v>
      </c>
      <c r="E452" s="494">
        <f t="shared" si="44"/>
        <v>-1434.7136619856524</v>
      </c>
      <c r="F452" s="494">
        <f t="shared" si="47"/>
        <v>63397.488960747323</v>
      </c>
      <c r="G452" s="494">
        <f t="shared" si="48"/>
        <v>61962.77529876167</v>
      </c>
      <c r="H452" s="495">
        <f t="shared" si="49"/>
        <v>-689454.35964539566</v>
      </c>
      <c r="I452" s="438">
        <v>0</v>
      </c>
      <c r="J452" s="538">
        <f t="shared" si="45"/>
        <v>17389454.359645415</v>
      </c>
      <c r="K452" s="496" t="s">
        <v>979</v>
      </c>
    </row>
    <row r="453" spans="2:11" collapsed="1" x14ac:dyDescent="0.2">
      <c r="B453" s="492" t="s">
        <v>502</v>
      </c>
      <c r="C453" s="497" t="s">
        <v>471</v>
      </c>
      <c r="D453" s="494">
        <f t="shared" si="46"/>
        <v>-689454.35964539566</v>
      </c>
      <c r="E453" s="494">
        <f t="shared" si="44"/>
        <v>-1579.9995741873649</v>
      </c>
      <c r="F453" s="494">
        <f t="shared" si="47"/>
        <v>63542.774872949034</v>
      </c>
      <c r="G453" s="494">
        <f t="shared" si="48"/>
        <v>61962.77529876167</v>
      </c>
      <c r="H453" s="495">
        <f t="shared" si="49"/>
        <v>-752997.13451834465</v>
      </c>
      <c r="I453" s="438">
        <v>0</v>
      </c>
      <c r="J453" s="538">
        <f t="shared" si="45"/>
        <v>17452997.134518363</v>
      </c>
      <c r="K453" s="496" t="s">
        <v>979</v>
      </c>
    </row>
    <row r="454" spans="2:11" hidden="1" outlineLevel="1" x14ac:dyDescent="0.2">
      <c r="B454" s="492"/>
      <c r="C454" s="497" t="s">
        <v>472</v>
      </c>
      <c r="D454" s="494">
        <f t="shared" si="46"/>
        <v>-752997.13451834465</v>
      </c>
      <c r="E454" s="494">
        <f t="shared" si="44"/>
        <v>-1725.6184332712064</v>
      </c>
      <c r="F454" s="494">
        <f t="shared" si="47"/>
        <v>63688.393732032877</v>
      </c>
      <c r="G454" s="494">
        <f t="shared" si="48"/>
        <v>61962.77529876167</v>
      </c>
      <c r="H454" s="495">
        <f t="shared" si="49"/>
        <v>-816685.52825037751</v>
      </c>
      <c r="I454" s="438">
        <v>0</v>
      </c>
      <c r="J454" s="538">
        <f t="shared" si="45"/>
        <v>17516685.528250396</v>
      </c>
      <c r="K454" s="496" t="s">
        <v>979</v>
      </c>
    </row>
    <row r="455" spans="2:11" hidden="1" outlineLevel="1" x14ac:dyDescent="0.2">
      <c r="B455" s="492"/>
      <c r="C455" s="497" t="s">
        <v>473</v>
      </c>
      <c r="D455" s="494">
        <f t="shared" si="46"/>
        <v>-816685.52825037751</v>
      </c>
      <c r="E455" s="494">
        <f t="shared" si="44"/>
        <v>-1871.5710022404485</v>
      </c>
      <c r="F455" s="494">
        <f t="shared" si="47"/>
        <v>63834.346301002115</v>
      </c>
      <c r="G455" s="494">
        <f t="shared" si="48"/>
        <v>61962.77529876167</v>
      </c>
      <c r="H455" s="495">
        <f t="shared" si="49"/>
        <v>-880519.87455137959</v>
      </c>
      <c r="I455" s="438">
        <v>0</v>
      </c>
      <c r="J455" s="538">
        <f t="shared" si="45"/>
        <v>17580519.874551397</v>
      </c>
      <c r="K455" s="496" t="s">
        <v>979</v>
      </c>
    </row>
    <row r="456" spans="2:11" hidden="1" outlineLevel="1" x14ac:dyDescent="0.2">
      <c r="B456" s="492"/>
      <c r="C456" s="497" t="s">
        <v>474</v>
      </c>
      <c r="D456" s="494">
        <f t="shared" si="46"/>
        <v>-880519.87455137959</v>
      </c>
      <c r="E456" s="494">
        <f t="shared" si="44"/>
        <v>-2017.8580458469116</v>
      </c>
      <c r="F456" s="494">
        <f t="shared" si="47"/>
        <v>63980.633344608585</v>
      </c>
      <c r="G456" s="494">
        <f t="shared" si="48"/>
        <v>61962.77529876167</v>
      </c>
      <c r="H456" s="495">
        <f t="shared" si="49"/>
        <v>-944500.50789598818</v>
      </c>
      <c r="I456" s="438">
        <v>0</v>
      </c>
      <c r="J456" s="538">
        <f t="shared" si="45"/>
        <v>17644500.507896006</v>
      </c>
      <c r="K456" s="496" t="s">
        <v>979</v>
      </c>
    </row>
    <row r="457" spans="2:11" hidden="1" outlineLevel="1" x14ac:dyDescent="0.2">
      <c r="B457" s="492"/>
      <c r="C457" s="497" t="s">
        <v>475</v>
      </c>
      <c r="D457" s="494">
        <f t="shared" si="46"/>
        <v>-944500.50789598818</v>
      </c>
      <c r="E457" s="494">
        <f t="shared" si="44"/>
        <v>-2164.4803305949731</v>
      </c>
      <c r="F457" s="494">
        <f t="shared" si="47"/>
        <v>64127.255629356645</v>
      </c>
      <c r="G457" s="494">
        <f t="shared" si="48"/>
        <v>61962.77529876167</v>
      </c>
      <c r="H457" s="495">
        <f t="shared" si="49"/>
        <v>-1008627.7635253448</v>
      </c>
      <c r="I457" s="438">
        <v>0</v>
      </c>
      <c r="J457" s="538">
        <f t="shared" si="45"/>
        <v>17708627.763525363</v>
      </c>
      <c r="K457" s="496" t="s">
        <v>979</v>
      </c>
    </row>
    <row r="458" spans="2:11" hidden="1" outlineLevel="1" x14ac:dyDescent="0.2">
      <c r="B458" s="492"/>
      <c r="C458" s="497" t="s">
        <v>476</v>
      </c>
      <c r="D458" s="494">
        <f t="shared" si="46"/>
        <v>-1008627.7635253448</v>
      </c>
      <c r="E458" s="494">
        <f t="shared" si="44"/>
        <v>-2311.4386247455818</v>
      </c>
      <c r="F458" s="494">
        <f t="shared" si="47"/>
        <v>64274.213923507254</v>
      </c>
      <c r="G458" s="494">
        <f t="shared" si="48"/>
        <v>61962.77529876167</v>
      </c>
      <c r="H458" s="495">
        <f t="shared" si="49"/>
        <v>-1072901.977448852</v>
      </c>
      <c r="I458" s="438">
        <v>0</v>
      </c>
      <c r="J458" s="538">
        <f t="shared" si="45"/>
        <v>17772901.977448869</v>
      </c>
      <c r="K458" s="496" t="s">
        <v>979</v>
      </c>
    </row>
    <row r="459" spans="2:11" hidden="1" outlineLevel="1" x14ac:dyDescent="0.2">
      <c r="B459" s="492"/>
      <c r="C459" s="497" t="s">
        <v>477</v>
      </c>
      <c r="D459" s="494">
        <f t="shared" si="46"/>
        <v>-1072901.977448852</v>
      </c>
      <c r="E459" s="494">
        <f t="shared" si="44"/>
        <v>-2458.7336983202858</v>
      </c>
      <c r="F459" s="494">
        <f t="shared" si="47"/>
        <v>64421.508997081954</v>
      </c>
      <c r="G459" s="494">
        <f t="shared" si="48"/>
        <v>61962.77529876167</v>
      </c>
      <c r="H459" s="495">
        <f t="shared" si="49"/>
        <v>-1137323.486445934</v>
      </c>
      <c r="I459" s="438">
        <v>0</v>
      </c>
      <c r="J459" s="538">
        <f t="shared" si="45"/>
        <v>17837323.486445952</v>
      </c>
      <c r="K459" s="496" t="s">
        <v>979</v>
      </c>
    </row>
    <row r="460" spans="2:11" hidden="1" outlineLevel="1" x14ac:dyDescent="0.2">
      <c r="B460" s="492"/>
      <c r="C460" s="497" t="s">
        <v>478</v>
      </c>
      <c r="D460" s="494">
        <f t="shared" si="46"/>
        <v>-1137323.486445934</v>
      </c>
      <c r="E460" s="494">
        <f t="shared" si="44"/>
        <v>-2606.3663231052656</v>
      </c>
      <c r="F460" s="494">
        <f t="shared" si="47"/>
        <v>64569.141621866933</v>
      </c>
      <c r="G460" s="494">
        <f t="shared" si="48"/>
        <v>61962.77529876167</v>
      </c>
      <c r="H460" s="495">
        <f t="shared" si="49"/>
        <v>-1201892.628067801</v>
      </c>
      <c r="I460" s="438">
        <v>0</v>
      </c>
      <c r="J460" s="538">
        <f t="shared" si="45"/>
        <v>17901892.628067818</v>
      </c>
      <c r="K460" s="496" t="s">
        <v>979</v>
      </c>
    </row>
    <row r="461" spans="2:11" hidden="1" outlineLevel="1" x14ac:dyDescent="0.2">
      <c r="B461" s="492"/>
      <c r="C461" s="497" t="s">
        <v>479</v>
      </c>
      <c r="D461" s="494">
        <f t="shared" si="46"/>
        <v>-1201892.628067801</v>
      </c>
      <c r="E461" s="494">
        <f t="shared" si="44"/>
        <v>-2754.3372726553775</v>
      </c>
      <c r="F461" s="494">
        <f t="shared" si="47"/>
        <v>64717.112571417048</v>
      </c>
      <c r="G461" s="494">
        <f t="shared" si="48"/>
        <v>61962.77529876167</v>
      </c>
      <c r="H461" s="495">
        <f t="shared" si="49"/>
        <v>-1266609.7406392181</v>
      </c>
      <c r="I461" s="438">
        <v>0</v>
      </c>
      <c r="J461" s="538">
        <f t="shared" si="45"/>
        <v>17966609.740639236</v>
      </c>
      <c r="K461" s="496" t="s">
        <v>979</v>
      </c>
    </row>
    <row r="462" spans="2:11" hidden="1" outlineLevel="1" x14ac:dyDescent="0.2">
      <c r="B462" s="492"/>
      <c r="C462" s="497" t="s">
        <v>480</v>
      </c>
      <c r="D462" s="494">
        <f t="shared" si="46"/>
        <v>-1266609.7406392181</v>
      </c>
      <c r="E462" s="494">
        <f t="shared" si="44"/>
        <v>-2902.6473222982081</v>
      </c>
      <c r="F462" s="494">
        <f t="shared" si="47"/>
        <v>64865.422621059879</v>
      </c>
      <c r="G462" s="494">
        <f t="shared" si="48"/>
        <v>61962.77529876167</v>
      </c>
      <c r="H462" s="495">
        <f t="shared" si="49"/>
        <v>-1331475.1632602781</v>
      </c>
      <c r="I462" s="438">
        <v>0</v>
      </c>
      <c r="J462" s="538">
        <f t="shared" si="45"/>
        <v>18031475.163260296</v>
      </c>
      <c r="K462" s="496" t="s">
        <v>979</v>
      </c>
    </row>
    <row r="463" spans="2:11" hidden="1" outlineLevel="1" x14ac:dyDescent="0.2">
      <c r="B463" s="492"/>
      <c r="C463" s="497" t="s">
        <v>481</v>
      </c>
      <c r="D463" s="494">
        <f t="shared" si="46"/>
        <v>-1331475.1632602781</v>
      </c>
      <c r="E463" s="494">
        <f t="shared" si="44"/>
        <v>-3051.2972491381374</v>
      </c>
      <c r="F463" s="494">
        <f t="shared" si="47"/>
        <v>65014.072547899807</v>
      </c>
      <c r="G463" s="494">
        <f t="shared" si="48"/>
        <v>61962.77529876167</v>
      </c>
      <c r="H463" s="495">
        <f t="shared" si="49"/>
        <v>-1396489.2358081779</v>
      </c>
      <c r="I463" s="438">
        <v>0</v>
      </c>
      <c r="J463" s="538">
        <f t="shared" si="45"/>
        <v>18096489.235808197</v>
      </c>
      <c r="K463" s="496" t="s">
        <v>979</v>
      </c>
    </row>
    <row r="464" spans="2:11" hidden="1" outlineLevel="1" x14ac:dyDescent="0.2">
      <c r="B464" s="492"/>
      <c r="C464" s="497" t="s">
        <v>482</v>
      </c>
      <c r="D464" s="494">
        <f t="shared" si="46"/>
        <v>-1396489.2358081779</v>
      </c>
      <c r="E464" s="494">
        <f t="shared" si="44"/>
        <v>-3200.2878320604077</v>
      </c>
      <c r="F464" s="494">
        <f t="shared" si="47"/>
        <v>65163.063130822076</v>
      </c>
      <c r="G464" s="494">
        <f t="shared" si="48"/>
        <v>61962.77529876167</v>
      </c>
      <c r="H464" s="495">
        <f t="shared" si="49"/>
        <v>-1461652.2989389999</v>
      </c>
      <c r="I464" s="438">
        <v>0</v>
      </c>
      <c r="J464" s="538">
        <f t="shared" si="45"/>
        <v>18161652.298939019</v>
      </c>
      <c r="K464" s="496" t="s">
        <v>979</v>
      </c>
    </row>
    <row r="465" spans="1:11" ht="13.8" collapsed="1" thickBot="1" x14ac:dyDescent="0.25">
      <c r="A465" s="506"/>
      <c r="B465" s="492" t="s">
        <v>503</v>
      </c>
      <c r="C465" s="497" t="s">
        <v>483</v>
      </c>
      <c r="D465" s="494">
        <f t="shared" si="46"/>
        <v>-1461652.2989389999</v>
      </c>
      <c r="E465" s="494">
        <f t="shared" si="44"/>
        <v>-3349.6198517352082</v>
      </c>
      <c r="F465" s="494">
        <f t="shared" si="47"/>
        <v>65312.395150496879</v>
      </c>
      <c r="G465" s="494">
        <f t="shared" si="48"/>
        <v>61962.77529876167</v>
      </c>
      <c r="H465" s="495">
        <f t="shared" si="49"/>
        <v>-1526964.6940894967</v>
      </c>
      <c r="I465" s="438">
        <v>0</v>
      </c>
      <c r="J465" s="538">
        <f t="shared" si="45"/>
        <v>18226964.694089517</v>
      </c>
      <c r="K465" s="496" t="s">
        <v>979</v>
      </c>
    </row>
    <row r="466" spans="1:11" s="498" customFormat="1" hidden="1" outlineLevel="1" x14ac:dyDescent="0.2">
      <c r="B466" s="492"/>
      <c r="C466" s="497" t="s">
        <v>484</v>
      </c>
      <c r="D466" s="494">
        <f t="shared" ref="D466:D517" si="50">+H465</f>
        <v>-1526964.6940894967</v>
      </c>
      <c r="E466" s="494">
        <f t="shared" si="44"/>
        <v>-3499.2940906217632</v>
      </c>
      <c r="F466" s="494">
        <f t="shared" ref="F466:F517" si="51">+G466-E466</f>
        <v>65462.069389383432</v>
      </c>
      <c r="G466" s="494">
        <f t="shared" si="48"/>
        <v>61962.77529876167</v>
      </c>
      <c r="H466" s="495">
        <f t="shared" ref="H466:H517" si="52">+D466-F466-I466</f>
        <v>-1592426.7634788803</v>
      </c>
      <c r="I466" s="438">
        <v>0</v>
      </c>
      <c r="J466" s="538">
        <f t="shared" si="45"/>
        <v>18292426.763478901</v>
      </c>
      <c r="K466" s="496" t="s">
        <v>979</v>
      </c>
    </row>
    <row r="467" spans="1:11" s="498" customFormat="1" hidden="1" outlineLevel="1" x14ac:dyDescent="0.2">
      <c r="B467" s="492"/>
      <c r="C467" s="497" t="s">
        <v>485</v>
      </c>
      <c r="D467" s="494">
        <f t="shared" si="50"/>
        <v>-1592426.7634788803</v>
      </c>
      <c r="E467" s="494">
        <f t="shared" si="44"/>
        <v>-3649.3113329724338</v>
      </c>
      <c r="F467" s="494">
        <f t="shared" si="51"/>
        <v>65612.086631734099</v>
      </c>
      <c r="G467" s="494">
        <f t="shared" si="48"/>
        <v>61962.77529876167</v>
      </c>
      <c r="H467" s="495">
        <f t="shared" si="52"/>
        <v>-1658038.8501106144</v>
      </c>
      <c r="I467" s="438">
        <v>0</v>
      </c>
      <c r="J467" s="538">
        <f t="shared" si="45"/>
        <v>18358038.850110635</v>
      </c>
      <c r="K467" s="496" t="s">
        <v>979</v>
      </c>
    </row>
    <row r="468" spans="1:11" s="498" customFormat="1" hidden="1" outlineLevel="1" x14ac:dyDescent="0.2">
      <c r="B468" s="492"/>
      <c r="C468" s="497" t="s">
        <v>486</v>
      </c>
      <c r="D468" s="494">
        <f t="shared" si="50"/>
        <v>-1658038.8501106144</v>
      </c>
      <c r="E468" s="494">
        <f t="shared" si="44"/>
        <v>-3799.6723648368247</v>
      </c>
      <c r="F468" s="494">
        <f t="shared" si="51"/>
        <v>65762.44766359849</v>
      </c>
      <c r="G468" s="494">
        <f t="shared" si="48"/>
        <v>61962.77529876167</v>
      </c>
      <c r="H468" s="495">
        <f t="shared" si="52"/>
        <v>-1723801.2977742129</v>
      </c>
      <c r="I468" s="438">
        <v>0</v>
      </c>
      <c r="J468" s="538">
        <f t="shared" si="45"/>
        <v>18423801.297774233</v>
      </c>
      <c r="K468" s="496" t="s">
        <v>979</v>
      </c>
    </row>
    <row r="469" spans="1:11" s="498" customFormat="1" hidden="1" outlineLevel="1" x14ac:dyDescent="0.2">
      <c r="B469" s="492"/>
      <c r="C469" s="497" t="s">
        <v>487</v>
      </c>
      <c r="D469" s="494">
        <f t="shared" si="50"/>
        <v>-1723801.2977742129</v>
      </c>
      <c r="E469" s="494">
        <f t="shared" si="44"/>
        <v>-3950.3779740659047</v>
      </c>
      <c r="F469" s="494">
        <f t="shared" si="51"/>
        <v>65913.153272827578</v>
      </c>
      <c r="G469" s="494">
        <f t="shared" si="48"/>
        <v>61962.77529876167</v>
      </c>
      <c r="H469" s="495">
        <f t="shared" si="52"/>
        <v>-1789714.4510470405</v>
      </c>
      <c r="I469" s="438">
        <v>0</v>
      </c>
      <c r="J469" s="538">
        <f t="shared" si="45"/>
        <v>18489714.451047059</v>
      </c>
      <c r="K469" s="496" t="s">
        <v>979</v>
      </c>
    </row>
    <row r="470" spans="1:11" s="498" customFormat="1" hidden="1" outlineLevel="1" x14ac:dyDescent="0.2">
      <c r="B470" s="492"/>
      <c r="C470" s="497" t="s">
        <v>488</v>
      </c>
      <c r="D470" s="494">
        <f t="shared" si="50"/>
        <v>-1789714.4510470405</v>
      </c>
      <c r="E470" s="494">
        <f t="shared" ref="E470:E517" si="53">+D470*($J$6/12)</f>
        <v>-4101.4289503161344</v>
      </c>
      <c r="F470" s="494">
        <f t="shared" si="51"/>
        <v>66064.204249077797</v>
      </c>
      <c r="G470" s="494">
        <f t="shared" si="48"/>
        <v>61962.77529876167</v>
      </c>
      <c r="H470" s="495">
        <f t="shared" si="52"/>
        <v>-1855778.6552961182</v>
      </c>
      <c r="I470" s="438">
        <v>0</v>
      </c>
      <c r="J470" s="538">
        <f t="shared" si="45"/>
        <v>18555778.655296136</v>
      </c>
      <c r="K470" s="496" t="s">
        <v>979</v>
      </c>
    </row>
    <row r="471" spans="1:11" hidden="1" outlineLevel="1" x14ac:dyDescent="0.2">
      <c r="B471" s="492"/>
      <c r="C471" s="497" t="s">
        <v>607</v>
      </c>
      <c r="D471" s="494">
        <f t="shared" si="50"/>
        <v>-1855778.6552961182</v>
      </c>
      <c r="E471" s="494">
        <f t="shared" si="53"/>
        <v>-4252.8260850536044</v>
      </c>
      <c r="F471" s="494">
        <f t="shared" si="51"/>
        <v>66215.601383815272</v>
      </c>
      <c r="G471" s="494">
        <f t="shared" si="48"/>
        <v>61962.77529876167</v>
      </c>
      <c r="H471" s="495">
        <f t="shared" si="52"/>
        <v>-1921994.2566799335</v>
      </c>
      <c r="I471" s="438">
        <v>0</v>
      </c>
      <c r="J471" s="538">
        <f t="shared" si="45"/>
        <v>18621994.256679952</v>
      </c>
      <c r="K471" s="496" t="s">
        <v>979</v>
      </c>
    </row>
    <row r="472" spans="1:11" hidden="1" outlineLevel="1" x14ac:dyDescent="0.2">
      <c r="B472" s="492"/>
      <c r="C472" s="497" t="s">
        <v>608</v>
      </c>
      <c r="D472" s="494">
        <f t="shared" si="50"/>
        <v>-1921994.2566799335</v>
      </c>
      <c r="E472" s="494">
        <f t="shared" si="53"/>
        <v>-4404.5701715581808</v>
      </c>
      <c r="F472" s="494">
        <f t="shared" si="51"/>
        <v>66367.345470319851</v>
      </c>
      <c r="G472" s="494">
        <f t="shared" si="48"/>
        <v>61962.77529876167</v>
      </c>
      <c r="H472" s="495">
        <f t="shared" si="52"/>
        <v>-1988361.6021502535</v>
      </c>
      <c r="I472" s="438">
        <v>0</v>
      </c>
      <c r="J472" s="538">
        <f t="shared" ref="J472:J517" si="54">+J471+F472</f>
        <v>18688361.602150273</v>
      </c>
      <c r="K472" s="496" t="s">
        <v>979</v>
      </c>
    </row>
    <row r="473" spans="1:11" hidden="1" outlineLevel="1" x14ac:dyDescent="0.2">
      <c r="B473" s="492"/>
      <c r="C473" s="497" t="s">
        <v>609</v>
      </c>
      <c r="D473" s="494">
        <f t="shared" si="50"/>
        <v>-1988361.6021502535</v>
      </c>
      <c r="E473" s="494">
        <f t="shared" si="53"/>
        <v>-4556.6620049276644</v>
      </c>
      <c r="F473" s="494">
        <f t="shared" si="51"/>
        <v>66519.437303689338</v>
      </c>
      <c r="G473" s="494">
        <f t="shared" si="48"/>
        <v>61962.77529876167</v>
      </c>
      <c r="H473" s="495">
        <f t="shared" si="52"/>
        <v>-2054881.0394539428</v>
      </c>
      <c r="I473" s="438">
        <v>0</v>
      </c>
      <c r="J473" s="538">
        <f t="shared" si="54"/>
        <v>18754881.039453961</v>
      </c>
      <c r="K473" s="496" t="s">
        <v>979</v>
      </c>
    </row>
    <row r="474" spans="1:11" hidden="1" outlineLevel="1" x14ac:dyDescent="0.2">
      <c r="B474" s="492"/>
      <c r="C474" s="497" t="s">
        <v>610</v>
      </c>
      <c r="D474" s="494">
        <f t="shared" si="50"/>
        <v>-2054881.0394539428</v>
      </c>
      <c r="E474" s="494">
        <f t="shared" si="53"/>
        <v>-4709.1023820819519</v>
      </c>
      <c r="F474" s="494">
        <f t="shared" si="51"/>
        <v>66671.877680843623</v>
      </c>
      <c r="G474" s="494">
        <f t="shared" si="48"/>
        <v>61962.77529876167</v>
      </c>
      <c r="H474" s="495">
        <f t="shared" si="52"/>
        <v>-2121552.9171347865</v>
      </c>
      <c r="I474" s="438">
        <v>0</v>
      </c>
      <c r="J474" s="538">
        <f t="shared" si="54"/>
        <v>18821552.917134803</v>
      </c>
      <c r="K474" s="496" t="s">
        <v>979</v>
      </c>
    </row>
    <row r="475" spans="1:11" hidden="1" outlineLevel="1" x14ac:dyDescent="0.2">
      <c r="B475" s="492"/>
      <c r="C475" s="497" t="s">
        <v>611</v>
      </c>
      <c r="D475" s="494">
        <f t="shared" si="50"/>
        <v>-2121552.9171347865</v>
      </c>
      <c r="E475" s="494">
        <f t="shared" si="53"/>
        <v>-4861.8921017672192</v>
      </c>
      <c r="F475" s="494">
        <f t="shared" si="51"/>
        <v>66824.667400528895</v>
      </c>
      <c r="G475" s="494">
        <f t="shared" si="48"/>
        <v>61962.77529876167</v>
      </c>
      <c r="H475" s="495">
        <f t="shared" si="52"/>
        <v>-2188377.5845353152</v>
      </c>
      <c r="I475" s="438">
        <v>0</v>
      </c>
      <c r="J475" s="538">
        <f t="shared" si="54"/>
        <v>18888377.584535331</v>
      </c>
      <c r="K475" s="496" t="s">
        <v>979</v>
      </c>
    </row>
    <row r="476" spans="1:11" hidden="1" outlineLevel="1" x14ac:dyDescent="0.2">
      <c r="B476" s="492"/>
      <c r="C476" s="497" t="s">
        <v>612</v>
      </c>
      <c r="D476" s="494">
        <f t="shared" si="50"/>
        <v>-2188377.5845353152</v>
      </c>
      <c r="E476" s="494">
        <f t="shared" si="53"/>
        <v>-5015.0319645600975</v>
      </c>
      <c r="F476" s="494">
        <f t="shared" si="51"/>
        <v>66977.807263321767</v>
      </c>
      <c r="G476" s="494">
        <f t="shared" si="48"/>
        <v>61962.77529876167</v>
      </c>
      <c r="H476" s="495">
        <f t="shared" si="52"/>
        <v>-2255355.3917986369</v>
      </c>
      <c r="I476" s="438">
        <v>0</v>
      </c>
      <c r="J476" s="538">
        <f t="shared" si="54"/>
        <v>18955355.391798653</v>
      </c>
      <c r="K476" s="496" t="s">
        <v>979</v>
      </c>
    </row>
    <row r="477" spans="1:11" collapsed="1" x14ac:dyDescent="0.2">
      <c r="B477" s="492" t="s">
        <v>613</v>
      </c>
      <c r="C477" s="497" t="s">
        <v>614</v>
      </c>
      <c r="D477" s="494">
        <f t="shared" si="50"/>
        <v>-2255355.3917986369</v>
      </c>
      <c r="E477" s="494">
        <f t="shared" si="53"/>
        <v>-5168.5227728718764</v>
      </c>
      <c r="F477" s="494">
        <f t="shared" si="51"/>
        <v>67131.298071633544</v>
      </c>
      <c r="G477" s="494">
        <f t="shared" si="48"/>
        <v>61962.77529876167</v>
      </c>
      <c r="H477" s="495">
        <f t="shared" si="52"/>
        <v>-2322486.6898702704</v>
      </c>
      <c r="I477" s="438">
        <v>0</v>
      </c>
      <c r="J477" s="538">
        <f t="shared" si="54"/>
        <v>19022486.689870287</v>
      </c>
      <c r="K477" s="496" t="s">
        <v>979</v>
      </c>
    </row>
    <row r="478" spans="1:11" hidden="1" outlineLevel="1" x14ac:dyDescent="0.2">
      <c r="B478" s="492"/>
      <c r="C478" s="497" t="s">
        <v>615</v>
      </c>
      <c r="D478" s="494">
        <f t="shared" si="50"/>
        <v>-2322486.6898702704</v>
      </c>
      <c r="E478" s="494">
        <f t="shared" si="53"/>
        <v>-5322.3653309527035</v>
      </c>
      <c r="F478" s="494">
        <f t="shared" si="51"/>
        <v>67285.140629714369</v>
      </c>
      <c r="G478" s="494">
        <f t="shared" ref="G478:G517" si="55">+G477</f>
        <v>61962.77529876167</v>
      </c>
      <c r="H478" s="495">
        <f t="shared" si="52"/>
        <v>-2389771.8304999848</v>
      </c>
      <c r="I478" s="438">
        <v>0</v>
      </c>
      <c r="J478" s="538">
        <f t="shared" si="54"/>
        <v>19089771.830500003</v>
      </c>
      <c r="K478" s="496" t="s">
        <v>979</v>
      </c>
    </row>
    <row r="479" spans="1:11" hidden="1" outlineLevel="1" x14ac:dyDescent="0.2">
      <c r="B479" s="492"/>
      <c r="C479" s="497" t="s">
        <v>616</v>
      </c>
      <c r="D479" s="494">
        <f t="shared" si="50"/>
        <v>-2389771.8304999848</v>
      </c>
      <c r="E479" s="494">
        <f t="shared" si="53"/>
        <v>-5476.5604448957984</v>
      </c>
      <c r="F479" s="494">
        <f t="shared" si="51"/>
        <v>67439.335743657473</v>
      </c>
      <c r="G479" s="494">
        <f t="shared" si="55"/>
        <v>61962.77529876167</v>
      </c>
      <c r="H479" s="495">
        <f t="shared" si="52"/>
        <v>-2457211.1662436421</v>
      </c>
      <c r="I479" s="438">
        <v>0</v>
      </c>
      <c r="J479" s="538">
        <f t="shared" si="54"/>
        <v>19157211.166243661</v>
      </c>
      <c r="K479" s="496" t="s">
        <v>979</v>
      </c>
    </row>
    <row r="480" spans="1:11" hidden="1" outlineLevel="1" x14ac:dyDescent="0.2">
      <c r="B480" s="492"/>
      <c r="C480" s="497" t="s">
        <v>617</v>
      </c>
      <c r="D480" s="494">
        <f t="shared" si="50"/>
        <v>-2457211.1662436421</v>
      </c>
      <c r="E480" s="494">
        <f t="shared" si="53"/>
        <v>-5631.1089226416798</v>
      </c>
      <c r="F480" s="494">
        <f t="shared" si="51"/>
        <v>67593.88422140335</v>
      </c>
      <c r="G480" s="494">
        <f t="shared" si="55"/>
        <v>61962.77529876167</v>
      </c>
      <c r="H480" s="495">
        <f t="shared" si="52"/>
        <v>-2524805.0504650455</v>
      </c>
      <c r="I480" s="438">
        <v>0</v>
      </c>
      <c r="J480" s="538">
        <f t="shared" si="54"/>
        <v>19224805.050465066</v>
      </c>
      <c r="K480" s="496" t="s">
        <v>979</v>
      </c>
    </row>
    <row r="481" spans="2:11" hidden="1" outlineLevel="1" x14ac:dyDescent="0.2">
      <c r="B481" s="492"/>
      <c r="C481" s="497" t="s">
        <v>618</v>
      </c>
      <c r="D481" s="494">
        <f t="shared" si="50"/>
        <v>-2524805.0504650455</v>
      </c>
      <c r="E481" s="494">
        <f t="shared" si="53"/>
        <v>-5786.0115739823959</v>
      </c>
      <c r="F481" s="494">
        <f t="shared" si="51"/>
        <v>67748.786872744065</v>
      </c>
      <c r="G481" s="494">
        <f t="shared" si="55"/>
        <v>61962.77529876167</v>
      </c>
      <c r="H481" s="495">
        <f t="shared" si="52"/>
        <v>-2592553.8373377896</v>
      </c>
      <c r="I481" s="438">
        <v>0</v>
      </c>
      <c r="J481" s="538">
        <f t="shared" si="54"/>
        <v>19292553.837337811</v>
      </c>
      <c r="K481" s="496" t="s">
        <v>979</v>
      </c>
    </row>
    <row r="482" spans="2:11" hidden="1" outlineLevel="1" x14ac:dyDescent="0.2">
      <c r="B482" s="492"/>
      <c r="C482" s="497" t="s">
        <v>619</v>
      </c>
      <c r="D482" s="494">
        <f t="shared" si="50"/>
        <v>-2592553.8373377896</v>
      </c>
      <c r="E482" s="494">
        <f t="shared" si="53"/>
        <v>-5941.2692105657679</v>
      </c>
      <c r="F482" s="494">
        <f t="shared" si="51"/>
        <v>67904.044509327432</v>
      </c>
      <c r="G482" s="494">
        <f t="shared" si="55"/>
        <v>61962.77529876167</v>
      </c>
      <c r="H482" s="495">
        <f t="shared" si="52"/>
        <v>-2660457.8818471171</v>
      </c>
      <c r="I482" s="438">
        <v>0</v>
      </c>
      <c r="J482" s="538">
        <f t="shared" si="54"/>
        <v>19360457.881847139</v>
      </c>
      <c r="K482" s="496" t="s">
        <v>979</v>
      </c>
    </row>
    <row r="483" spans="2:11" hidden="1" outlineLevel="1" x14ac:dyDescent="0.2">
      <c r="B483" s="492"/>
      <c r="C483" s="497" t="s">
        <v>620</v>
      </c>
      <c r="D483" s="494">
        <f t="shared" si="50"/>
        <v>-2660457.8818471171</v>
      </c>
      <c r="E483" s="494">
        <f t="shared" si="53"/>
        <v>-6096.8826458996436</v>
      </c>
      <c r="F483" s="494">
        <f t="shared" si="51"/>
        <v>68059.657944661318</v>
      </c>
      <c r="G483" s="494">
        <f t="shared" si="55"/>
        <v>61962.77529876167</v>
      </c>
      <c r="H483" s="495">
        <f t="shared" si="52"/>
        <v>-2728517.5397917782</v>
      </c>
      <c r="I483" s="438">
        <v>0</v>
      </c>
      <c r="J483" s="538">
        <f t="shared" si="54"/>
        <v>19428517.5397918</v>
      </c>
      <c r="K483" s="496" t="s">
        <v>979</v>
      </c>
    </row>
    <row r="484" spans="2:11" hidden="1" outlineLevel="1" x14ac:dyDescent="0.2">
      <c r="B484" s="492"/>
      <c r="C484" s="497" t="s">
        <v>621</v>
      </c>
      <c r="D484" s="494">
        <f t="shared" si="50"/>
        <v>-2728517.5397917782</v>
      </c>
      <c r="E484" s="494">
        <f t="shared" si="53"/>
        <v>-6252.8526953561586</v>
      </c>
      <c r="F484" s="494">
        <f t="shared" si="51"/>
        <v>68215.627994117822</v>
      </c>
      <c r="G484" s="494">
        <f t="shared" si="55"/>
        <v>61962.77529876167</v>
      </c>
      <c r="H484" s="495">
        <f t="shared" si="52"/>
        <v>-2796733.167785896</v>
      </c>
      <c r="I484" s="438">
        <v>0</v>
      </c>
      <c r="J484" s="538">
        <f t="shared" si="54"/>
        <v>19496733.167785916</v>
      </c>
      <c r="K484" s="496" t="s">
        <v>979</v>
      </c>
    </row>
    <row r="485" spans="2:11" hidden="1" outlineLevel="1" x14ac:dyDescent="0.2">
      <c r="B485" s="492"/>
      <c r="C485" s="497" t="s">
        <v>622</v>
      </c>
      <c r="D485" s="494">
        <f t="shared" si="50"/>
        <v>-2796733.167785896</v>
      </c>
      <c r="E485" s="494">
        <f t="shared" si="53"/>
        <v>-6409.1801761760116</v>
      </c>
      <c r="F485" s="494">
        <f t="shared" si="51"/>
        <v>68371.955474937684</v>
      </c>
      <c r="G485" s="494">
        <f t="shared" si="55"/>
        <v>61962.77529876167</v>
      </c>
      <c r="H485" s="495">
        <f t="shared" si="52"/>
        <v>-2865105.1232608338</v>
      </c>
      <c r="I485" s="438">
        <v>0</v>
      </c>
      <c r="J485" s="538">
        <f t="shared" si="54"/>
        <v>19565105.123260856</v>
      </c>
      <c r="K485" s="496" t="s">
        <v>979</v>
      </c>
    </row>
    <row r="486" spans="2:11" hidden="1" outlineLevel="1" x14ac:dyDescent="0.2">
      <c r="B486" s="492"/>
      <c r="C486" s="497" t="s">
        <v>623</v>
      </c>
      <c r="D486" s="494">
        <f t="shared" si="50"/>
        <v>-2865105.1232608338</v>
      </c>
      <c r="E486" s="494">
        <f t="shared" si="53"/>
        <v>-6565.8659074727439</v>
      </c>
      <c r="F486" s="494">
        <f t="shared" si="51"/>
        <v>68528.641206234417</v>
      </c>
      <c r="G486" s="494">
        <f t="shared" si="55"/>
        <v>61962.77529876167</v>
      </c>
      <c r="H486" s="495">
        <f t="shared" si="52"/>
        <v>-2933633.764467068</v>
      </c>
      <c r="I486" s="438">
        <v>0</v>
      </c>
      <c r="J486" s="538">
        <f t="shared" si="54"/>
        <v>19633633.76446709</v>
      </c>
      <c r="K486" s="496" t="s">
        <v>979</v>
      </c>
    </row>
    <row r="487" spans="2:11" hidden="1" outlineLevel="1" x14ac:dyDescent="0.2">
      <c r="B487" s="492"/>
      <c r="C487" s="497" t="s">
        <v>624</v>
      </c>
      <c r="D487" s="494">
        <f t="shared" si="50"/>
        <v>-2933633.764467068</v>
      </c>
      <c r="E487" s="494">
        <f t="shared" si="53"/>
        <v>-6722.9107102370308</v>
      </c>
      <c r="F487" s="494">
        <f t="shared" si="51"/>
        <v>68685.686008998702</v>
      </c>
      <c r="G487" s="494">
        <f t="shared" si="55"/>
        <v>61962.77529876167</v>
      </c>
      <c r="H487" s="495">
        <f t="shared" si="52"/>
        <v>-3002319.4504760667</v>
      </c>
      <c r="I487" s="438">
        <v>0</v>
      </c>
      <c r="J487" s="538">
        <f t="shared" si="54"/>
        <v>19702319.450476088</v>
      </c>
      <c r="K487" s="496" t="s">
        <v>979</v>
      </c>
    </row>
    <row r="488" spans="2:11" hidden="1" outlineLevel="1" x14ac:dyDescent="0.2">
      <c r="B488" s="492"/>
      <c r="C488" s="497" t="s">
        <v>625</v>
      </c>
      <c r="D488" s="494">
        <f t="shared" si="50"/>
        <v>-3002319.4504760667</v>
      </c>
      <c r="E488" s="494">
        <f t="shared" si="53"/>
        <v>-6880.315407340986</v>
      </c>
      <c r="F488" s="494">
        <f t="shared" si="51"/>
        <v>68843.090706102652</v>
      </c>
      <c r="G488" s="494">
        <f t="shared" si="55"/>
        <v>61962.77529876167</v>
      </c>
      <c r="H488" s="495">
        <f t="shared" si="52"/>
        <v>-3071162.5411821692</v>
      </c>
      <c r="I488" s="438">
        <v>0</v>
      </c>
      <c r="J488" s="538">
        <f t="shared" si="54"/>
        <v>19771162.54118219</v>
      </c>
      <c r="K488" s="496" t="s">
        <v>979</v>
      </c>
    </row>
    <row r="489" spans="2:11" collapsed="1" x14ac:dyDescent="0.2">
      <c r="B489" s="492" t="s">
        <v>626</v>
      </c>
      <c r="C489" s="497" t="s">
        <v>627</v>
      </c>
      <c r="D489" s="494">
        <f t="shared" si="50"/>
        <v>-3071162.5411821692</v>
      </c>
      <c r="E489" s="494">
        <f t="shared" si="53"/>
        <v>-7038.0808235424711</v>
      </c>
      <c r="F489" s="494">
        <f t="shared" si="51"/>
        <v>69000.856122304147</v>
      </c>
      <c r="G489" s="494">
        <f t="shared" si="55"/>
        <v>61962.77529876167</v>
      </c>
      <c r="H489" s="495">
        <f t="shared" si="52"/>
        <v>-3140163.3973044734</v>
      </c>
      <c r="I489" s="438">
        <v>0</v>
      </c>
      <c r="J489" s="538">
        <f t="shared" si="54"/>
        <v>19840163.397304494</v>
      </c>
      <c r="K489" s="496" t="s">
        <v>979</v>
      </c>
    </row>
    <row r="490" spans="2:11" hidden="1" outlineLevel="1" x14ac:dyDescent="0.2">
      <c r="B490" s="492"/>
      <c r="C490" s="497" t="s">
        <v>628</v>
      </c>
      <c r="D490" s="494">
        <f t="shared" si="50"/>
        <v>-3140163.3973044734</v>
      </c>
      <c r="E490" s="494">
        <f t="shared" si="53"/>
        <v>-7196.2077854894187</v>
      </c>
      <c r="F490" s="494">
        <f t="shared" si="51"/>
        <v>69158.983084251086</v>
      </c>
      <c r="G490" s="494">
        <f t="shared" si="55"/>
        <v>61962.77529876167</v>
      </c>
      <c r="H490" s="495">
        <f t="shared" si="52"/>
        <v>-3209322.3803887246</v>
      </c>
      <c r="I490" s="438">
        <v>0</v>
      </c>
      <c r="J490" s="538">
        <f t="shared" si="54"/>
        <v>19909322.380388744</v>
      </c>
      <c r="K490" s="496" t="s">
        <v>979</v>
      </c>
    </row>
    <row r="491" spans="2:11" hidden="1" outlineLevel="1" x14ac:dyDescent="0.2">
      <c r="B491" s="492"/>
      <c r="C491" s="497" t="s">
        <v>629</v>
      </c>
      <c r="D491" s="494">
        <f t="shared" si="50"/>
        <v>-3209322.3803887246</v>
      </c>
      <c r="E491" s="494">
        <f t="shared" si="53"/>
        <v>-7354.6971217241608</v>
      </c>
      <c r="F491" s="494">
        <f t="shared" si="51"/>
        <v>69317.472420485836</v>
      </c>
      <c r="G491" s="494">
        <f t="shared" si="55"/>
        <v>61962.77529876167</v>
      </c>
      <c r="H491" s="495">
        <f t="shared" si="52"/>
        <v>-3278639.8528092103</v>
      </c>
      <c r="I491" s="438">
        <v>0</v>
      </c>
      <c r="J491" s="538">
        <f t="shared" si="54"/>
        <v>19978639.852809232</v>
      </c>
      <c r="K491" s="496" t="s">
        <v>979</v>
      </c>
    </row>
    <row r="492" spans="2:11" hidden="1" outlineLevel="1" x14ac:dyDescent="0.2">
      <c r="B492" s="492"/>
      <c r="C492" s="497" t="s">
        <v>630</v>
      </c>
      <c r="D492" s="494">
        <f t="shared" si="50"/>
        <v>-3278639.8528092103</v>
      </c>
      <c r="E492" s="494">
        <f t="shared" si="53"/>
        <v>-7513.5496626877739</v>
      </c>
      <c r="F492" s="494">
        <f t="shared" si="51"/>
        <v>69476.324961449442</v>
      </c>
      <c r="G492" s="494">
        <f t="shared" si="55"/>
        <v>61962.77529876167</v>
      </c>
      <c r="H492" s="495">
        <f t="shared" si="52"/>
        <v>-3348116.1777706598</v>
      </c>
      <c r="I492" s="438">
        <v>0</v>
      </c>
      <c r="J492" s="538">
        <f t="shared" si="54"/>
        <v>20048116.177770682</v>
      </c>
      <c r="K492" s="496" t="s">
        <v>979</v>
      </c>
    </row>
    <row r="493" spans="2:11" hidden="1" outlineLevel="1" x14ac:dyDescent="0.2">
      <c r="B493" s="492"/>
      <c r="C493" s="497" t="s">
        <v>631</v>
      </c>
      <c r="D493" s="494">
        <f t="shared" si="50"/>
        <v>-3348116.1777706598</v>
      </c>
      <c r="E493" s="494">
        <f t="shared" si="53"/>
        <v>-7672.7662407244288</v>
      </c>
      <c r="F493" s="494">
        <f t="shared" si="51"/>
        <v>69635.541539486105</v>
      </c>
      <c r="G493" s="494">
        <f t="shared" si="55"/>
        <v>61962.77529876167</v>
      </c>
      <c r="H493" s="495">
        <f t="shared" si="52"/>
        <v>-3417751.7193101458</v>
      </c>
      <c r="I493" s="438">
        <v>0</v>
      </c>
      <c r="J493" s="538">
        <f t="shared" si="54"/>
        <v>20117751.719310168</v>
      </c>
      <c r="K493" s="496" t="s">
        <v>979</v>
      </c>
    </row>
    <row r="494" spans="2:11" hidden="1" outlineLevel="1" x14ac:dyDescent="0.2">
      <c r="B494" s="492"/>
      <c r="C494" s="497" t="s">
        <v>632</v>
      </c>
      <c r="D494" s="494">
        <f t="shared" si="50"/>
        <v>-3417751.7193101458</v>
      </c>
      <c r="E494" s="494">
        <f t="shared" si="53"/>
        <v>-7832.3476900857513</v>
      </c>
      <c r="F494" s="494">
        <f t="shared" si="51"/>
        <v>69795.122988847419</v>
      </c>
      <c r="G494" s="494">
        <f t="shared" si="55"/>
        <v>61962.77529876167</v>
      </c>
      <c r="H494" s="495">
        <f t="shared" si="52"/>
        <v>-3487546.8422989934</v>
      </c>
      <c r="I494" s="438">
        <v>0</v>
      </c>
      <c r="J494" s="538">
        <f t="shared" si="54"/>
        <v>20187546.842299014</v>
      </c>
      <c r="K494" s="496" t="s">
        <v>979</v>
      </c>
    </row>
    <row r="495" spans="2:11" hidden="1" outlineLevel="1" x14ac:dyDescent="0.2">
      <c r="B495" s="492"/>
      <c r="C495" s="497" t="s">
        <v>633</v>
      </c>
      <c r="D495" s="494">
        <f t="shared" si="50"/>
        <v>-3487546.8422989934</v>
      </c>
      <c r="E495" s="494">
        <f t="shared" si="53"/>
        <v>-7992.2948469351932</v>
      </c>
      <c r="F495" s="494">
        <f t="shared" si="51"/>
        <v>69955.070145696867</v>
      </c>
      <c r="G495" s="494">
        <f t="shared" si="55"/>
        <v>61962.77529876167</v>
      </c>
      <c r="H495" s="495">
        <f t="shared" si="52"/>
        <v>-3557501.9124446902</v>
      </c>
      <c r="I495" s="438">
        <v>0</v>
      </c>
      <c r="J495" s="538">
        <f t="shared" si="54"/>
        <v>20257501.912444711</v>
      </c>
      <c r="K495" s="496" t="s">
        <v>979</v>
      </c>
    </row>
    <row r="496" spans="2:11" hidden="1" outlineLevel="1" x14ac:dyDescent="0.2">
      <c r="B496" s="492"/>
      <c r="C496" s="497" t="s">
        <v>634</v>
      </c>
      <c r="D496" s="494">
        <f t="shared" si="50"/>
        <v>-3557501.9124446902</v>
      </c>
      <c r="E496" s="494">
        <f t="shared" si="53"/>
        <v>-8152.6085493524151</v>
      </c>
      <c r="F496" s="494">
        <f t="shared" si="51"/>
        <v>70115.383848114085</v>
      </c>
      <c r="G496" s="494">
        <f t="shared" si="55"/>
        <v>61962.77529876167</v>
      </c>
      <c r="H496" s="495">
        <f t="shared" si="52"/>
        <v>-3627617.2962928042</v>
      </c>
      <c r="I496" s="438">
        <v>0</v>
      </c>
      <c r="J496" s="538">
        <f t="shared" si="54"/>
        <v>20327617.296292827</v>
      </c>
      <c r="K496" s="496" t="s">
        <v>979</v>
      </c>
    </row>
    <row r="497" spans="2:11" hidden="1" outlineLevel="1" x14ac:dyDescent="0.2">
      <c r="B497" s="492"/>
      <c r="C497" s="497" t="s">
        <v>635</v>
      </c>
      <c r="D497" s="494">
        <f t="shared" si="50"/>
        <v>-3627617.2962928042</v>
      </c>
      <c r="E497" s="494">
        <f t="shared" si="53"/>
        <v>-8313.289637337677</v>
      </c>
      <c r="F497" s="494">
        <f t="shared" si="51"/>
        <v>70276.064936099341</v>
      </c>
      <c r="G497" s="494">
        <f t="shared" si="55"/>
        <v>61962.77529876167</v>
      </c>
      <c r="H497" s="495">
        <f t="shared" si="52"/>
        <v>-3697893.3612289038</v>
      </c>
      <c r="I497" s="438">
        <v>0</v>
      </c>
      <c r="J497" s="538">
        <f t="shared" si="54"/>
        <v>20397893.361228924</v>
      </c>
      <c r="K497" s="496" t="s">
        <v>979</v>
      </c>
    </row>
    <row r="498" spans="2:11" hidden="1" outlineLevel="1" x14ac:dyDescent="0.2">
      <c r="B498" s="492"/>
      <c r="C498" s="497" t="s">
        <v>636</v>
      </c>
      <c r="D498" s="494">
        <f t="shared" si="50"/>
        <v>-3697893.3612289038</v>
      </c>
      <c r="E498" s="494">
        <f t="shared" si="53"/>
        <v>-8474.338952816237</v>
      </c>
      <c r="F498" s="494">
        <f t="shared" si="51"/>
        <v>70437.114251577907</v>
      </c>
      <c r="G498" s="494">
        <f t="shared" si="55"/>
        <v>61962.77529876167</v>
      </c>
      <c r="H498" s="495">
        <f t="shared" si="52"/>
        <v>-3768330.4754804815</v>
      </c>
      <c r="I498" s="438">
        <v>0</v>
      </c>
      <c r="J498" s="538">
        <f t="shared" si="54"/>
        <v>20468330.475480501</v>
      </c>
      <c r="K498" s="496" t="s">
        <v>979</v>
      </c>
    </row>
    <row r="499" spans="2:11" hidden="1" outlineLevel="1" x14ac:dyDescent="0.2">
      <c r="B499" s="492"/>
      <c r="C499" s="497" t="s">
        <v>637</v>
      </c>
      <c r="D499" s="494">
        <f t="shared" si="50"/>
        <v>-3768330.4754804815</v>
      </c>
      <c r="E499" s="494">
        <f t="shared" si="53"/>
        <v>-8635.7573396427706</v>
      </c>
      <c r="F499" s="494">
        <f t="shared" si="51"/>
        <v>70598.532638404446</v>
      </c>
      <c r="G499" s="494">
        <f t="shared" si="55"/>
        <v>61962.77529876167</v>
      </c>
      <c r="H499" s="495">
        <f t="shared" si="52"/>
        <v>-3838929.008118886</v>
      </c>
      <c r="I499" s="438">
        <v>0</v>
      </c>
      <c r="J499" s="538">
        <f t="shared" si="54"/>
        <v>20538929.008118905</v>
      </c>
      <c r="K499" s="496" t="s">
        <v>979</v>
      </c>
    </row>
    <row r="500" spans="2:11" hidden="1" outlineLevel="1" x14ac:dyDescent="0.2">
      <c r="B500" s="492"/>
      <c r="C500" s="497" t="s">
        <v>638</v>
      </c>
      <c r="D500" s="494">
        <f t="shared" si="50"/>
        <v>-3838929.008118886</v>
      </c>
      <c r="E500" s="494">
        <f t="shared" si="53"/>
        <v>-8797.5456436057812</v>
      </c>
      <c r="F500" s="494">
        <f t="shared" si="51"/>
        <v>70760.320942367456</v>
      </c>
      <c r="G500" s="494">
        <f t="shared" si="55"/>
        <v>61962.77529876167</v>
      </c>
      <c r="H500" s="495">
        <f t="shared" si="52"/>
        <v>-3909689.3290612535</v>
      </c>
      <c r="I500" s="438">
        <v>0</v>
      </c>
      <c r="J500" s="538">
        <f t="shared" si="54"/>
        <v>20609689.329061273</v>
      </c>
      <c r="K500" s="496" t="s">
        <v>979</v>
      </c>
    </row>
    <row r="501" spans="2:11" collapsed="1" x14ac:dyDescent="0.2">
      <c r="B501" s="492" t="s">
        <v>639</v>
      </c>
      <c r="C501" s="497" t="s">
        <v>640</v>
      </c>
      <c r="D501" s="494">
        <f t="shared" si="50"/>
        <v>-3909689.3290612535</v>
      </c>
      <c r="E501" s="494">
        <f t="shared" si="53"/>
        <v>-8959.7047124320397</v>
      </c>
      <c r="F501" s="494">
        <f t="shared" si="51"/>
        <v>70922.480011193707</v>
      </c>
      <c r="G501" s="494">
        <f t="shared" si="55"/>
        <v>61962.77529876167</v>
      </c>
      <c r="H501" s="495">
        <f t="shared" si="52"/>
        <v>-3980611.809072447</v>
      </c>
      <c r="I501" s="438">
        <v>0</v>
      </c>
      <c r="J501" s="538">
        <f t="shared" si="54"/>
        <v>20680611.809072468</v>
      </c>
      <c r="K501" s="496" t="s">
        <v>979</v>
      </c>
    </row>
    <row r="502" spans="2:11" hidden="1" outlineLevel="1" x14ac:dyDescent="0.2">
      <c r="B502" s="492"/>
      <c r="C502" s="497" t="s">
        <v>641</v>
      </c>
      <c r="D502" s="494">
        <f t="shared" si="50"/>
        <v>-3980611.809072447</v>
      </c>
      <c r="E502" s="494">
        <f t="shared" si="53"/>
        <v>-9122.2353957910236</v>
      </c>
      <c r="F502" s="494">
        <f t="shared" si="51"/>
        <v>71085.010694552693</v>
      </c>
      <c r="G502" s="494">
        <f t="shared" si="55"/>
        <v>61962.77529876167</v>
      </c>
      <c r="H502" s="495">
        <f t="shared" si="52"/>
        <v>-4051696.8197669997</v>
      </c>
      <c r="I502" s="438">
        <v>0</v>
      </c>
      <c r="J502" s="538">
        <f t="shared" si="54"/>
        <v>20751696.819767021</v>
      </c>
      <c r="K502" s="496" t="s">
        <v>979</v>
      </c>
    </row>
    <row r="503" spans="2:11" hidden="1" outlineLevel="1" x14ac:dyDescent="0.2">
      <c r="B503" s="492"/>
      <c r="C503" s="497" t="s">
        <v>642</v>
      </c>
      <c r="D503" s="494">
        <f t="shared" si="50"/>
        <v>-4051696.8197669997</v>
      </c>
      <c r="E503" s="494">
        <f t="shared" si="53"/>
        <v>-9285.1385452993745</v>
      </c>
      <c r="F503" s="494">
        <f t="shared" si="51"/>
        <v>71247.91384406104</v>
      </c>
      <c r="G503" s="494">
        <f t="shared" si="55"/>
        <v>61962.77529876167</v>
      </c>
      <c r="H503" s="495">
        <f t="shared" si="52"/>
        <v>-4122944.7336110608</v>
      </c>
      <c r="I503" s="438">
        <v>0</v>
      </c>
      <c r="J503" s="538">
        <f t="shared" si="54"/>
        <v>20822944.733611081</v>
      </c>
      <c r="K503" s="496" t="s">
        <v>979</v>
      </c>
    </row>
    <row r="504" spans="2:11" hidden="1" outlineLevel="1" x14ac:dyDescent="0.2">
      <c r="B504" s="492"/>
      <c r="C504" s="497" t="s">
        <v>643</v>
      </c>
      <c r="D504" s="494">
        <f t="shared" si="50"/>
        <v>-4122944.7336110608</v>
      </c>
      <c r="E504" s="494">
        <f t="shared" si="53"/>
        <v>-9448.4150145253479</v>
      </c>
      <c r="F504" s="494">
        <f t="shared" si="51"/>
        <v>71411.190313287021</v>
      </c>
      <c r="G504" s="494">
        <f t="shared" si="55"/>
        <v>61962.77529876167</v>
      </c>
      <c r="H504" s="495">
        <f t="shared" si="52"/>
        <v>-4194355.9239243474</v>
      </c>
      <c r="I504" s="438">
        <v>0</v>
      </c>
      <c r="J504" s="538">
        <f t="shared" si="54"/>
        <v>20894355.923924368</v>
      </c>
      <c r="K504" s="496" t="s">
        <v>979</v>
      </c>
    </row>
    <row r="505" spans="2:11" hidden="1" outlineLevel="1" x14ac:dyDescent="0.2">
      <c r="B505" s="492"/>
      <c r="C505" s="497" t="s">
        <v>644</v>
      </c>
      <c r="D505" s="494">
        <f t="shared" si="50"/>
        <v>-4194355.9239243474</v>
      </c>
      <c r="E505" s="494">
        <f t="shared" si="53"/>
        <v>-9612.0656589932969</v>
      </c>
      <c r="F505" s="494">
        <f t="shared" si="51"/>
        <v>71574.840957754961</v>
      </c>
      <c r="G505" s="494">
        <f t="shared" si="55"/>
        <v>61962.77529876167</v>
      </c>
      <c r="H505" s="495">
        <f t="shared" si="52"/>
        <v>-4265930.7648821026</v>
      </c>
      <c r="I505" s="438">
        <v>0</v>
      </c>
      <c r="J505" s="538">
        <f t="shared" si="54"/>
        <v>20965930.764882121</v>
      </c>
      <c r="K505" s="496" t="s">
        <v>979</v>
      </c>
    </row>
    <row r="506" spans="2:11" hidden="1" outlineLevel="1" x14ac:dyDescent="0.2">
      <c r="B506" s="492"/>
      <c r="C506" s="497" t="s">
        <v>645</v>
      </c>
      <c r="D506" s="494">
        <f t="shared" si="50"/>
        <v>-4265930.7648821026</v>
      </c>
      <c r="E506" s="494">
        <f t="shared" si="53"/>
        <v>-9776.0913361881521</v>
      </c>
      <c r="F506" s="494">
        <f t="shared" si="51"/>
        <v>71738.866634949823</v>
      </c>
      <c r="G506" s="494">
        <f t="shared" si="55"/>
        <v>61962.77529876167</v>
      </c>
      <c r="H506" s="495">
        <f t="shared" si="52"/>
        <v>-4337669.6315170527</v>
      </c>
      <c r="I506" s="438">
        <v>0</v>
      </c>
      <c r="J506" s="538">
        <f t="shared" si="54"/>
        <v>21037669.631517071</v>
      </c>
      <c r="K506" s="496" t="s">
        <v>979</v>
      </c>
    </row>
    <row r="507" spans="2:11" hidden="1" outlineLevel="1" x14ac:dyDescent="0.2">
      <c r="B507" s="492"/>
      <c r="C507" s="497" t="s">
        <v>646</v>
      </c>
      <c r="D507" s="494">
        <f t="shared" si="50"/>
        <v>-4337669.6315170527</v>
      </c>
      <c r="E507" s="494">
        <f t="shared" si="53"/>
        <v>-9940.4929055599132</v>
      </c>
      <c r="F507" s="494">
        <f t="shared" si="51"/>
        <v>71903.26820432159</v>
      </c>
      <c r="G507" s="494">
        <f t="shared" si="55"/>
        <v>61962.77529876167</v>
      </c>
      <c r="H507" s="495">
        <f t="shared" si="52"/>
        <v>-4409572.8997213738</v>
      </c>
      <c r="I507" s="438">
        <v>0</v>
      </c>
      <c r="J507" s="538">
        <f t="shared" si="54"/>
        <v>21109572.899721391</v>
      </c>
      <c r="K507" s="496" t="s">
        <v>979</v>
      </c>
    </row>
    <row r="508" spans="2:11" hidden="1" outlineLevel="1" x14ac:dyDescent="0.2">
      <c r="B508" s="492"/>
      <c r="C508" s="497" t="s">
        <v>647</v>
      </c>
      <c r="D508" s="494">
        <f t="shared" si="50"/>
        <v>-4409572.8997213738</v>
      </c>
      <c r="E508" s="494">
        <f t="shared" si="53"/>
        <v>-10105.271228528149</v>
      </c>
      <c r="F508" s="494">
        <f t="shared" si="51"/>
        <v>72068.046527289815</v>
      </c>
      <c r="G508" s="494">
        <f t="shared" si="55"/>
        <v>61962.77529876167</v>
      </c>
      <c r="H508" s="495">
        <f t="shared" si="52"/>
        <v>-4481640.9462486636</v>
      </c>
      <c r="I508" s="438">
        <v>0</v>
      </c>
      <c r="J508" s="538">
        <f t="shared" si="54"/>
        <v>21181640.94624868</v>
      </c>
      <c r="K508" s="496" t="s">
        <v>979</v>
      </c>
    </row>
    <row r="509" spans="2:11" hidden="1" outlineLevel="1" x14ac:dyDescent="0.2">
      <c r="B509" s="492"/>
      <c r="C509" s="497" t="s">
        <v>648</v>
      </c>
      <c r="D509" s="494">
        <f t="shared" si="50"/>
        <v>-4481640.9462486636</v>
      </c>
      <c r="E509" s="494">
        <f t="shared" si="53"/>
        <v>-10270.427168486522</v>
      </c>
      <c r="F509" s="494">
        <f t="shared" si="51"/>
        <v>72233.202467248193</v>
      </c>
      <c r="G509" s="494">
        <f t="shared" si="55"/>
        <v>61962.77529876167</v>
      </c>
      <c r="H509" s="495">
        <f t="shared" si="52"/>
        <v>-4553874.1487159114</v>
      </c>
      <c r="I509" s="438">
        <v>0</v>
      </c>
      <c r="J509" s="538">
        <f t="shared" si="54"/>
        <v>21253874.148715928</v>
      </c>
      <c r="K509" s="496" t="s">
        <v>979</v>
      </c>
    </row>
    <row r="510" spans="2:11" hidden="1" outlineLevel="1" x14ac:dyDescent="0.2">
      <c r="B510" s="492"/>
      <c r="C510" s="497" t="s">
        <v>649</v>
      </c>
      <c r="D510" s="494">
        <f t="shared" si="50"/>
        <v>-4553874.1487159114</v>
      </c>
      <c r="E510" s="494">
        <f t="shared" si="53"/>
        <v>-10435.961590807297</v>
      </c>
      <c r="F510" s="494">
        <f t="shared" si="51"/>
        <v>72398.736889568972</v>
      </c>
      <c r="G510" s="494">
        <f t="shared" si="55"/>
        <v>61962.77529876167</v>
      </c>
      <c r="H510" s="495">
        <f t="shared" si="52"/>
        <v>-4626272.8856054805</v>
      </c>
      <c r="I510" s="438">
        <v>0</v>
      </c>
      <c r="J510" s="538">
        <f t="shared" si="54"/>
        <v>21326272.885605495</v>
      </c>
      <c r="K510" s="496" t="s">
        <v>979</v>
      </c>
    </row>
    <row r="511" spans="2:11" hidden="1" outlineLevel="1" x14ac:dyDescent="0.2">
      <c r="B511" s="492"/>
      <c r="C511" s="497" t="s">
        <v>650</v>
      </c>
      <c r="D511" s="494">
        <f t="shared" si="50"/>
        <v>-4626272.8856054805</v>
      </c>
      <c r="E511" s="494">
        <f t="shared" si="53"/>
        <v>-10601.875362845893</v>
      </c>
      <c r="F511" s="494">
        <f t="shared" si="51"/>
        <v>72564.650661607564</v>
      </c>
      <c r="G511" s="494">
        <f t="shared" si="55"/>
        <v>61962.77529876167</v>
      </c>
      <c r="H511" s="495">
        <f t="shared" si="52"/>
        <v>-4698837.5362670878</v>
      </c>
      <c r="I511" s="438">
        <v>0</v>
      </c>
      <c r="J511" s="538">
        <f t="shared" si="54"/>
        <v>21398837.536267102</v>
      </c>
      <c r="K511" s="496" t="s">
        <v>979</v>
      </c>
    </row>
    <row r="512" spans="2:11" hidden="1" outlineLevel="1" x14ac:dyDescent="0.2">
      <c r="B512" s="492"/>
      <c r="C512" s="497" t="s">
        <v>651</v>
      </c>
      <c r="D512" s="494">
        <f t="shared" si="50"/>
        <v>-4698837.5362670878</v>
      </c>
      <c r="E512" s="494">
        <f t="shared" si="53"/>
        <v>-10768.16935394541</v>
      </c>
      <c r="F512" s="494">
        <f t="shared" si="51"/>
        <v>72730.944652707083</v>
      </c>
      <c r="G512" s="494">
        <f t="shared" si="55"/>
        <v>61962.77529876167</v>
      </c>
      <c r="H512" s="495">
        <f t="shared" si="52"/>
        <v>-4771568.4809197951</v>
      </c>
      <c r="I512" s="438">
        <v>0</v>
      </c>
      <c r="J512" s="538">
        <f t="shared" si="54"/>
        <v>21471568.480919808</v>
      </c>
      <c r="K512" s="496" t="s">
        <v>979</v>
      </c>
    </row>
    <row r="513" spans="2:11" hidden="1" outlineLevel="1" x14ac:dyDescent="0.2">
      <c r="B513" s="492"/>
      <c r="C513" s="497" t="s">
        <v>652</v>
      </c>
      <c r="D513" s="494">
        <f t="shared" si="50"/>
        <v>-4771568.4809197951</v>
      </c>
      <c r="E513" s="494">
        <f t="shared" si="53"/>
        <v>-10934.844435441197</v>
      </c>
      <c r="F513" s="494">
        <f t="shared" si="51"/>
        <v>72897.619734202861</v>
      </c>
      <c r="G513" s="494">
        <f t="shared" si="55"/>
        <v>61962.77529876167</v>
      </c>
      <c r="H513" s="495">
        <f t="shared" si="52"/>
        <v>-4844466.1006539976</v>
      </c>
      <c r="I513" s="438">
        <v>0</v>
      </c>
      <c r="J513" s="538">
        <f t="shared" si="54"/>
        <v>21544466.10065401</v>
      </c>
      <c r="K513" s="496" t="s">
        <v>979</v>
      </c>
    </row>
    <row r="514" spans="2:11" hidden="1" outlineLevel="1" x14ac:dyDescent="0.2">
      <c r="B514" s="492"/>
      <c r="C514" s="497" t="s">
        <v>653</v>
      </c>
      <c r="D514" s="494">
        <f t="shared" si="50"/>
        <v>-4844466.1006539976</v>
      </c>
      <c r="E514" s="494">
        <f t="shared" si="53"/>
        <v>-11101.90148066541</v>
      </c>
      <c r="F514" s="494">
        <f t="shared" si="51"/>
        <v>73064.676779427085</v>
      </c>
      <c r="G514" s="494">
        <f t="shared" si="55"/>
        <v>61962.77529876167</v>
      </c>
      <c r="H514" s="495">
        <f t="shared" si="52"/>
        <v>-4917530.7774334243</v>
      </c>
      <c r="I514" s="438">
        <v>0</v>
      </c>
      <c r="J514" s="538">
        <f t="shared" si="54"/>
        <v>21617530.777433436</v>
      </c>
      <c r="K514" s="496" t="s">
        <v>979</v>
      </c>
    </row>
    <row r="515" spans="2:11" hidden="1" outlineLevel="1" x14ac:dyDescent="0.2">
      <c r="B515" s="492"/>
      <c r="C515" s="497" t="s">
        <v>654</v>
      </c>
      <c r="D515" s="494">
        <f t="shared" si="50"/>
        <v>-4917530.7774334243</v>
      </c>
      <c r="E515" s="494">
        <f t="shared" si="53"/>
        <v>-11269.341364951597</v>
      </c>
      <c r="F515" s="494">
        <f t="shared" si="51"/>
        <v>73232.11666371327</v>
      </c>
      <c r="G515" s="494">
        <f t="shared" si="55"/>
        <v>61962.77529876167</v>
      </c>
      <c r="H515" s="495">
        <f t="shared" si="52"/>
        <v>-4990762.8940971373</v>
      </c>
      <c r="I515" s="438">
        <v>0</v>
      </c>
      <c r="J515" s="538">
        <f t="shared" si="54"/>
        <v>21690762.894097149</v>
      </c>
      <c r="K515" s="496" t="s">
        <v>979</v>
      </c>
    </row>
    <row r="516" spans="2:11" hidden="1" outlineLevel="1" x14ac:dyDescent="0.2">
      <c r="B516" s="492"/>
      <c r="C516" s="497" t="s">
        <v>655</v>
      </c>
      <c r="D516" s="494">
        <f t="shared" si="50"/>
        <v>-4990762.8940971373</v>
      </c>
      <c r="E516" s="494">
        <f t="shared" si="53"/>
        <v>-11437.164965639273</v>
      </c>
      <c r="F516" s="494">
        <f t="shared" si="51"/>
        <v>73399.940264400939</v>
      </c>
      <c r="G516" s="494">
        <f t="shared" si="55"/>
        <v>61962.77529876167</v>
      </c>
      <c r="H516" s="495">
        <f t="shared" si="52"/>
        <v>-5064162.8343615383</v>
      </c>
      <c r="I516" s="438">
        <v>0</v>
      </c>
      <c r="J516" s="538">
        <f t="shared" si="54"/>
        <v>21764162.834361549</v>
      </c>
      <c r="K516" s="496" t="s">
        <v>979</v>
      </c>
    </row>
    <row r="517" spans="2:11" ht="13.8" collapsed="1" thickBot="1" x14ac:dyDescent="0.25">
      <c r="B517" s="507" t="s">
        <v>656</v>
      </c>
      <c r="C517" s="508" t="s">
        <v>657</v>
      </c>
      <c r="D517" s="509">
        <f t="shared" si="50"/>
        <v>-5064162.8343615383</v>
      </c>
      <c r="E517" s="509">
        <f t="shared" si="53"/>
        <v>-11605.373162078526</v>
      </c>
      <c r="F517" s="509">
        <f t="shared" si="51"/>
        <v>73568.148460840195</v>
      </c>
      <c r="G517" s="509">
        <f t="shared" si="55"/>
        <v>61962.77529876167</v>
      </c>
      <c r="H517" s="510">
        <f t="shared" si="52"/>
        <v>-5137730.9828223782</v>
      </c>
      <c r="I517" s="438">
        <v>0</v>
      </c>
      <c r="J517" s="538">
        <f t="shared" si="54"/>
        <v>21837730.982822388</v>
      </c>
      <c r="K517" s="496" t="s">
        <v>979</v>
      </c>
    </row>
    <row r="518" spans="2:11" s="498" customFormat="1" x14ac:dyDescent="0.2">
      <c r="C518" s="511"/>
      <c r="D518" s="512"/>
      <c r="E518" s="512"/>
      <c r="F518" s="512"/>
      <c r="G518" s="512"/>
      <c r="H518" s="513"/>
      <c r="I518" s="512"/>
      <c r="J518" s="514"/>
    </row>
    <row r="519" spans="2:11" s="498" customFormat="1" x14ac:dyDescent="0.2">
      <c r="C519" s="511"/>
      <c r="D519" s="512"/>
      <c r="E519" s="512"/>
      <c r="F519" s="512"/>
      <c r="G519" s="512"/>
      <c r="H519" s="513"/>
      <c r="I519" s="512"/>
      <c r="J519" s="514"/>
    </row>
    <row r="520" spans="2:11" s="498" customFormat="1" x14ac:dyDescent="0.2">
      <c r="C520" s="511"/>
      <c r="D520" s="512"/>
      <c r="E520" s="512"/>
      <c r="F520" s="512"/>
      <c r="G520" s="512"/>
      <c r="H520" s="513"/>
      <c r="I520" s="512"/>
      <c r="J520" s="514"/>
    </row>
    <row r="521" spans="2:11" s="498" customFormat="1" x14ac:dyDescent="0.2">
      <c r="C521" s="511"/>
      <c r="D521" s="512"/>
      <c r="E521" s="512"/>
      <c r="F521" s="512"/>
      <c r="G521" s="512"/>
      <c r="H521" s="513"/>
      <c r="I521" s="512"/>
      <c r="J521" s="514"/>
    </row>
    <row r="522" spans="2:11" s="498" customFormat="1" x14ac:dyDescent="0.2">
      <c r="C522" s="511"/>
      <c r="D522" s="512"/>
      <c r="E522" s="512"/>
      <c r="F522" s="512"/>
      <c r="G522" s="512"/>
      <c r="H522" s="513"/>
      <c r="I522" s="512"/>
      <c r="J522" s="514"/>
    </row>
    <row r="523" spans="2:11" s="498" customFormat="1" x14ac:dyDescent="0.2">
      <c r="C523" s="511"/>
      <c r="D523" s="512"/>
      <c r="E523" s="512"/>
      <c r="F523" s="512"/>
      <c r="G523" s="512"/>
      <c r="H523" s="513"/>
      <c r="I523" s="512"/>
      <c r="J523" s="514"/>
    </row>
    <row r="524" spans="2:11" s="498" customFormat="1" x14ac:dyDescent="0.2">
      <c r="C524" s="511"/>
      <c r="D524" s="512"/>
      <c r="E524" s="512"/>
      <c r="F524" s="512"/>
      <c r="G524" s="512"/>
      <c r="H524" s="513"/>
      <c r="I524" s="512"/>
      <c r="J524" s="514"/>
    </row>
    <row r="525" spans="2:11" s="498" customFormat="1" x14ac:dyDescent="0.2">
      <c r="C525" s="511"/>
      <c r="D525" s="512"/>
      <c r="E525" s="512"/>
      <c r="F525" s="512"/>
      <c r="G525" s="512"/>
      <c r="H525" s="513"/>
      <c r="I525" s="512"/>
      <c r="J525" s="514"/>
    </row>
    <row r="526" spans="2:11" s="498" customFormat="1" x14ac:dyDescent="0.2">
      <c r="C526" s="511"/>
      <c r="D526" s="512"/>
      <c r="E526" s="512"/>
      <c r="F526" s="512"/>
      <c r="G526" s="512"/>
      <c r="H526" s="513"/>
      <c r="I526" s="512"/>
      <c r="J526" s="514"/>
    </row>
    <row r="527" spans="2:11" s="498" customFormat="1" x14ac:dyDescent="0.2">
      <c r="C527" s="511"/>
      <c r="D527" s="512"/>
      <c r="E527" s="512"/>
      <c r="F527" s="512"/>
      <c r="G527" s="512"/>
      <c r="H527" s="513"/>
      <c r="I527" s="512"/>
      <c r="J527" s="514"/>
    </row>
    <row r="528" spans="2:11" s="498" customFormat="1" x14ac:dyDescent="0.2">
      <c r="C528" s="511"/>
      <c r="D528" s="512"/>
      <c r="E528" s="512"/>
      <c r="F528" s="512"/>
      <c r="G528" s="512"/>
      <c r="H528" s="513"/>
      <c r="I528" s="512"/>
      <c r="J528" s="514"/>
    </row>
    <row r="529" spans="3:10" s="498" customFormat="1" x14ac:dyDescent="0.2">
      <c r="C529" s="511"/>
      <c r="D529" s="512"/>
      <c r="E529" s="512"/>
      <c r="F529" s="512"/>
      <c r="G529" s="512"/>
      <c r="H529" s="513"/>
      <c r="I529" s="515"/>
      <c r="J529" s="514"/>
    </row>
    <row r="530" spans="3:10" s="498" customFormat="1" x14ac:dyDescent="0.2">
      <c r="C530" s="511"/>
      <c r="D530" s="512"/>
      <c r="E530" s="512"/>
      <c r="F530" s="512"/>
      <c r="G530" s="512"/>
      <c r="H530" s="513"/>
      <c r="I530" s="512"/>
      <c r="J530" s="514"/>
    </row>
    <row r="531" spans="3:10" s="498" customFormat="1" x14ac:dyDescent="0.2">
      <c r="C531" s="511"/>
      <c r="D531" s="512"/>
      <c r="E531" s="512"/>
      <c r="F531" s="512"/>
      <c r="G531" s="512"/>
      <c r="H531" s="513"/>
      <c r="I531" s="512"/>
      <c r="J531" s="514"/>
    </row>
    <row r="532" spans="3:10" s="498" customFormat="1" x14ac:dyDescent="0.2">
      <c r="C532" s="511"/>
      <c r="D532" s="512"/>
      <c r="E532" s="512"/>
      <c r="F532" s="512"/>
      <c r="G532" s="512"/>
      <c r="H532" s="513"/>
      <c r="I532" s="512"/>
      <c r="J532" s="514"/>
    </row>
    <row r="533" spans="3:10" s="498" customFormat="1" x14ac:dyDescent="0.2">
      <c r="C533" s="511"/>
      <c r="D533" s="512"/>
      <c r="E533" s="512"/>
      <c r="F533" s="512"/>
      <c r="G533" s="512"/>
      <c r="H533" s="513"/>
      <c r="I533" s="512"/>
      <c r="J533" s="514"/>
    </row>
    <row r="534" spans="3:10" s="498" customFormat="1" x14ac:dyDescent="0.2">
      <c r="C534" s="511"/>
      <c r="D534" s="512"/>
      <c r="E534" s="512"/>
      <c r="F534" s="512"/>
      <c r="G534" s="512"/>
      <c r="H534" s="513"/>
      <c r="I534" s="512"/>
      <c r="J534" s="514"/>
    </row>
    <row r="1000" spans="1:1" x14ac:dyDescent="0.2">
      <c r="A1000" s="536" t="s">
        <v>978</v>
      </c>
    </row>
  </sheetData>
  <sheetProtection algorithmName="SHA-512" hashValue="EHZ1V3r4Kt8Sfn0dtiAKSQ6MKB68Yn2OyznmgvXFU4QBOp5FiA4joyn+eKpxUI4EaJpVU2qsbSySna5egYwAJg==" saltValue="OOgMbvtKV+RitVfpn4liaQ==" spinCount="100000" sheet="1" objects="1" scenarios="1" selectLockedCells="1" selectUnlockedCells="1"/>
  <phoneticPr fontId="6"/>
  <pageMargins left="0.75" right="0.75" top="1" bottom="1" header="0.51200000000000001" footer="0.51200000000000001"/>
  <pageSetup paperSize="9" orientation="portrait"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66A2B-01FD-4E7D-9570-51189ED42881}">
  <dimension ref="A1:R100"/>
  <sheetViews>
    <sheetView showGridLines="0" workbookViewId="0">
      <selection activeCell="N23" sqref="N23"/>
    </sheetView>
  </sheetViews>
  <sheetFormatPr defaultRowHeight="14.4" x14ac:dyDescent="0.2"/>
  <cols>
    <col min="1" max="1" width="16.21875" style="11" customWidth="1"/>
    <col min="2" max="2" width="8.88671875" style="11"/>
    <col min="3" max="3" width="9.109375" style="11" bestFit="1" customWidth="1"/>
    <col min="4" max="4" width="11.6640625" style="11" bestFit="1" customWidth="1"/>
    <col min="5" max="5" width="14.109375" style="11" bestFit="1" customWidth="1"/>
    <col min="6" max="6" width="11.6640625" style="11" bestFit="1" customWidth="1"/>
    <col min="7" max="7" width="8.88671875" style="11"/>
    <col min="8" max="8" width="9.109375" style="11" bestFit="1" customWidth="1"/>
    <col min="9" max="9" width="11.44140625" style="11" bestFit="1" customWidth="1"/>
    <col min="10" max="10" width="11.21875" style="11" bestFit="1" customWidth="1"/>
    <col min="11" max="11" width="12.88671875" style="11" bestFit="1" customWidth="1"/>
    <col min="12" max="12" width="14.109375" style="11" bestFit="1" customWidth="1"/>
    <col min="13" max="13" width="8.88671875" style="11"/>
    <col min="14" max="14" width="18.77734375" style="11" customWidth="1"/>
    <col min="15" max="15" width="14.109375" style="11" bestFit="1" customWidth="1"/>
    <col min="16" max="256" width="8.88671875" style="11"/>
    <col min="257" max="257" width="12.109375" style="11" customWidth="1"/>
    <col min="258" max="259" width="8.88671875" style="11"/>
    <col min="260" max="261" width="10.21875" style="11" bestFit="1" customWidth="1"/>
    <col min="262" max="262" width="10.33203125" style="11" bestFit="1" customWidth="1"/>
    <col min="263" max="264" width="8.88671875" style="11"/>
    <col min="265" max="265" width="10.21875" style="11" bestFit="1" customWidth="1"/>
    <col min="266" max="266" width="11" style="11" bestFit="1" customWidth="1"/>
    <col min="267" max="267" width="8.88671875" style="11"/>
    <col min="268" max="268" width="10.33203125" style="11" bestFit="1" customWidth="1"/>
    <col min="269" max="512" width="8.88671875" style="11"/>
    <col min="513" max="513" width="12.109375" style="11" customWidth="1"/>
    <col min="514" max="515" width="8.88671875" style="11"/>
    <col min="516" max="517" width="10.21875" style="11" bestFit="1" customWidth="1"/>
    <col min="518" max="518" width="10.33203125" style="11" bestFit="1" customWidth="1"/>
    <col min="519" max="520" width="8.88671875" style="11"/>
    <col min="521" max="521" width="10.21875" style="11" bestFit="1" customWidth="1"/>
    <col min="522" max="522" width="11" style="11" bestFit="1" customWidth="1"/>
    <col min="523" max="523" width="8.88671875" style="11"/>
    <col min="524" max="524" width="10.33203125" style="11" bestFit="1" customWidth="1"/>
    <col min="525" max="768" width="8.88671875" style="11"/>
    <col min="769" max="769" width="12.109375" style="11" customWidth="1"/>
    <col min="770" max="771" width="8.88671875" style="11"/>
    <col min="772" max="773" width="10.21875" style="11" bestFit="1" customWidth="1"/>
    <col min="774" max="774" width="10.33203125" style="11" bestFit="1" customWidth="1"/>
    <col min="775" max="776" width="8.88671875" style="11"/>
    <col min="777" max="777" width="10.21875" style="11" bestFit="1" customWidth="1"/>
    <col min="778" max="778" width="11" style="11" bestFit="1" customWidth="1"/>
    <col min="779" max="779" width="8.88671875" style="11"/>
    <col min="780" max="780" width="10.33203125" style="11" bestFit="1" customWidth="1"/>
    <col min="781" max="1024" width="8.88671875" style="11"/>
    <col min="1025" max="1025" width="12.109375" style="11" customWidth="1"/>
    <col min="1026" max="1027" width="8.88671875" style="11"/>
    <col min="1028" max="1029" width="10.21875" style="11" bestFit="1" customWidth="1"/>
    <col min="1030" max="1030" width="10.33203125" style="11" bestFit="1" customWidth="1"/>
    <col min="1031" max="1032" width="8.88671875" style="11"/>
    <col min="1033" max="1033" width="10.21875" style="11" bestFit="1" customWidth="1"/>
    <col min="1034" max="1034" width="11" style="11" bestFit="1" customWidth="1"/>
    <col min="1035" max="1035" width="8.88671875" style="11"/>
    <col min="1036" max="1036" width="10.33203125" style="11" bestFit="1" customWidth="1"/>
    <col min="1037" max="1280" width="8.88671875" style="11"/>
    <col min="1281" max="1281" width="12.109375" style="11" customWidth="1"/>
    <col min="1282" max="1283" width="8.88671875" style="11"/>
    <col min="1284" max="1285" width="10.21875" style="11" bestFit="1" customWidth="1"/>
    <col min="1286" max="1286" width="10.33203125" style="11" bestFit="1" customWidth="1"/>
    <col min="1287" max="1288" width="8.88671875" style="11"/>
    <col min="1289" max="1289" width="10.21875" style="11" bestFit="1" customWidth="1"/>
    <col min="1290" max="1290" width="11" style="11" bestFit="1" customWidth="1"/>
    <col min="1291" max="1291" width="8.88671875" style="11"/>
    <col min="1292" max="1292" width="10.33203125" style="11" bestFit="1" customWidth="1"/>
    <col min="1293" max="1536" width="8.88671875" style="11"/>
    <col min="1537" max="1537" width="12.109375" style="11" customWidth="1"/>
    <col min="1538" max="1539" width="8.88671875" style="11"/>
    <col min="1540" max="1541" width="10.21875" style="11" bestFit="1" customWidth="1"/>
    <col min="1542" max="1542" width="10.33203125" style="11" bestFit="1" customWidth="1"/>
    <col min="1543" max="1544" width="8.88671875" style="11"/>
    <col min="1545" max="1545" width="10.21875" style="11" bestFit="1" customWidth="1"/>
    <col min="1546" max="1546" width="11" style="11" bestFit="1" customWidth="1"/>
    <col min="1547" max="1547" width="8.88671875" style="11"/>
    <col min="1548" max="1548" width="10.33203125" style="11" bestFit="1" customWidth="1"/>
    <col min="1549" max="1792" width="8.88671875" style="11"/>
    <col min="1793" max="1793" width="12.109375" style="11" customWidth="1"/>
    <col min="1794" max="1795" width="8.88671875" style="11"/>
    <col min="1796" max="1797" width="10.21875" style="11" bestFit="1" customWidth="1"/>
    <col min="1798" max="1798" width="10.33203125" style="11" bestFit="1" customWidth="1"/>
    <col min="1799" max="1800" width="8.88671875" style="11"/>
    <col min="1801" max="1801" width="10.21875" style="11" bestFit="1" customWidth="1"/>
    <col min="1802" max="1802" width="11" style="11" bestFit="1" customWidth="1"/>
    <col min="1803" max="1803" width="8.88671875" style="11"/>
    <col min="1804" max="1804" width="10.33203125" style="11" bestFit="1" customWidth="1"/>
    <col min="1805" max="2048" width="8.88671875" style="11"/>
    <col min="2049" max="2049" width="12.109375" style="11" customWidth="1"/>
    <col min="2050" max="2051" width="8.88671875" style="11"/>
    <col min="2052" max="2053" width="10.21875" style="11" bestFit="1" customWidth="1"/>
    <col min="2054" max="2054" width="10.33203125" style="11" bestFit="1" customWidth="1"/>
    <col min="2055" max="2056" width="8.88671875" style="11"/>
    <col min="2057" max="2057" width="10.21875" style="11" bestFit="1" customWidth="1"/>
    <col min="2058" max="2058" width="11" style="11" bestFit="1" customWidth="1"/>
    <col min="2059" max="2059" width="8.88671875" style="11"/>
    <col min="2060" max="2060" width="10.33203125" style="11" bestFit="1" customWidth="1"/>
    <col min="2061" max="2304" width="8.88671875" style="11"/>
    <col min="2305" max="2305" width="12.109375" style="11" customWidth="1"/>
    <col min="2306" max="2307" width="8.88671875" style="11"/>
    <col min="2308" max="2309" width="10.21875" style="11" bestFit="1" customWidth="1"/>
    <col min="2310" max="2310" width="10.33203125" style="11" bestFit="1" customWidth="1"/>
    <col min="2311" max="2312" width="8.88671875" style="11"/>
    <col min="2313" max="2313" width="10.21875" style="11" bestFit="1" customWidth="1"/>
    <col min="2314" max="2314" width="11" style="11" bestFit="1" customWidth="1"/>
    <col min="2315" max="2315" width="8.88671875" style="11"/>
    <col min="2316" max="2316" width="10.33203125" style="11" bestFit="1" customWidth="1"/>
    <col min="2317" max="2560" width="8.88671875" style="11"/>
    <col min="2561" max="2561" width="12.109375" style="11" customWidth="1"/>
    <col min="2562" max="2563" width="8.88671875" style="11"/>
    <col min="2564" max="2565" width="10.21875" style="11" bestFit="1" customWidth="1"/>
    <col min="2566" max="2566" width="10.33203125" style="11" bestFit="1" customWidth="1"/>
    <col min="2567" max="2568" width="8.88671875" style="11"/>
    <col min="2569" max="2569" width="10.21875" style="11" bestFit="1" customWidth="1"/>
    <col min="2570" max="2570" width="11" style="11" bestFit="1" customWidth="1"/>
    <col min="2571" max="2571" width="8.88671875" style="11"/>
    <col min="2572" max="2572" width="10.33203125" style="11" bestFit="1" customWidth="1"/>
    <col min="2573" max="2816" width="8.88671875" style="11"/>
    <col min="2817" max="2817" width="12.109375" style="11" customWidth="1"/>
    <col min="2818" max="2819" width="8.88671875" style="11"/>
    <col min="2820" max="2821" width="10.21875" style="11" bestFit="1" customWidth="1"/>
    <col min="2822" max="2822" width="10.33203125" style="11" bestFit="1" customWidth="1"/>
    <col min="2823" max="2824" width="8.88671875" style="11"/>
    <col min="2825" max="2825" width="10.21875" style="11" bestFit="1" customWidth="1"/>
    <col min="2826" max="2826" width="11" style="11" bestFit="1" customWidth="1"/>
    <col min="2827" max="2827" width="8.88671875" style="11"/>
    <col min="2828" max="2828" width="10.33203125" style="11" bestFit="1" customWidth="1"/>
    <col min="2829" max="3072" width="8.88671875" style="11"/>
    <col min="3073" max="3073" width="12.109375" style="11" customWidth="1"/>
    <col min="3074" max="3075" width="8.88671875" style="11"/>
    <col min="3076" max="3077" width="10.21875" style="11" bestFit="1" customWidth="1"/>
    <col min="3078" max="3078" width="10.33203125" style="11" bestFit="1" customWidth="1"/>
    <col min="3079" max="3080" width="8.88671875" style="11"/>
    <col min="3081" max="3081" width="10.21875" style="11" bestFit="1" customWidth="1"/>
    <col min="3082" max="3082" width="11" style="11" bestFit="1" customWidth="1"/>
    <col min="3083" max="3083" width="8.88671875" style="11"/>
    <col min="3084" max="3084" width="10.33203125" style="11" bestFit="1" customWidth="1"/>
    <col min="3085" max="3328" width="8.88671875" style="11"/>
    <col min="3329" max="3329" width="12.109375" style="11" customWidth="1"/>
    <col min="3330" max="3331" width="8.88671875" style="11"/>
    <col min="3332" max="3333" width="10.21875" style="11" bestFit="1" customWidth="1"/>
    <col min="3334" max="3334" width="10.33203125" style="11" bestFit="1" customWidth="1"/>
    <col min="3335" max="3336" width="8.88671875" style="11"/>
    <col min="3337" max="3337" width="10.21875" style="11" bestFit="1" customWidth="1"/>
    <col min="3338" max="3338" width="11" style="11" bestFit="1" customWidth="1"/>
    <col min="3339" max="3339" width="8.88671875" style="11"/>
    <col min="3340" max="3340" width="10.33203125" style="11" bestFit="1" customWidth="1"/>
    <col min="3341" max="3584" width="8.88671875" style="11"/>
    <col min="3585" max="3585" width="12.109375" style="11" customWidth="1"/>
    <col min="3586" max="3587" width="8.88671875" style="11"/>
    <col min="3588" max="3589" width="10.21875" style="11" bestFit="1" customWidth="1"/>
    <col min="3590" max="3590" width="10.33203125" style="11" bestFit="1" customWidth="1"/>
    <col min="3591" max="3592" width="8.88671875" style="11"/>
    <col min="3593" max="3593" width="10.21875" style="11" bestFit="1" customWidth="1"/>
    <col min="3594" max="3594" width="11" style="11" bestFit="1" customWidth="1"/>
    <col min="3595" max="3595" width="8.88671875" style="11"/>
    <col min="3596" max="3596" width="10.33203125" style="11" bestFit="1" customWidth="1"/>
    <col min="3597" max="3840" width="8.88671875" style="11"/>
    <col min="3841" max="3841" width="12.109375" style="11" customWidth="1"/>
    <col min="3842" max="3843" width="8.88671875" style="11"/>
    <col min="3844" max="3845" width="10.21875" style="11" bestFit="1" customWidth="1"/>
    <col min="3846" max="3846" width="10.33203125" style="11" bestFit="1" customWidth="1"/>
    <col min="3847" max="3848" width="8.88671875" style="11"/>
    <col min="3849" max="3849" width="10.21875" style="11" bestFit="1" customWidth="1"/>
    <col min="3850" max="3850" width="11" style="11" bestFit="1" customWidth="1"/>
    <col min="3851" max="3851" width="8.88671875" style="11"/>
    <col min="3852" max="3852" width="10.33203125" style="11" bestFit="1" customWidth="1"/>
    <col min="3853" max="4096" width="8.88671875" style="11"/>
    <col min="4097" max="4097" width="12.109375" style="11" customWidth="1"/>
    <col min="4098" max="4099" width="8.88671875" style="11"/>
    <col min="4100" max="4101" width="10.21875" style="11" bestFit="1" customWidth="1"/>
    <col min="4102" max="4102" width="10.33203125" style="11" bestFit="1" customWidth="1"/>
    <col min="4103" max="4104" width="8.88671875" style="11"/>
    <col min="4105" max="4105" width="10.21875" style="11" bestFit="1" customWidth="1"/>
    <col min="4106" max="4106" width="11" style="11" bestFit="1" customWidth="1"/>
    <col min="4107" max="4107" width="8.88671875" style="11"/>
    <col min="4108" max="4108" width="10.33203125" style="11" bestFit="1" customWidth="1"/>
    <col min="4109" max="4352" width="8.88671875" style="11"/>
    <col min="4353" max="4353" width="12.109375" style="11" customWidth="1"/>
    <col min="4354" max="4355" width="8.88671875" style="11"/>
    <col min="4356" max="4357" width="10.21875" style="11" bestFit="1" customWidth="1"/>
    <col min="4358" max="4358" width="10.33203125" style="11" bestFit="1" customWidth="1"/>
    <col min="4359" max="4360" width="8.88671875" style="11"/>
    <col min="4361" max="4361" width="10.21875" style="11" bestFit="1" customWidth="1"/>
    <col min="4362" max="4362" width="11" style="11" bestFit="1" customWidth="1"/>
    <col min="4363" max="4363" width="8.88671875" style="11"/>
    <col min="4364" max="4364" width="10.33203125" style="11" bestFit="1" customWidth="1"/>
    <col min="4365" max="4608" width="8.88671875" style="11"/>
    <col min="4609" max="4609" width="12.109375" style="11" customWidth="1"/>
    <col min="4610" max="4611" width="8.88671875" style="11"/>
    <col min="4612" max="4613" width="10.21875" style="11" bestFit="1" customWidth="1"/>
    <col min="4614" max="4614" width="10.33203125" style="11" bestFit="1" customWidth="1"/>
    <col min="4615" max="4616" width="8.88671875" style="11"/>
    <col min="4617" max="4617" width="10.21875" style="11" bestFit="1" customWidth="1"/>
    <col min="4618" max="4618" width="11" style="11" bestFit="1" customWidth="1"/>
    <col min="4619" max="4619" width="8.88671875" style="11"/>
    <col min="4620" max="4620" width="10.33203125" style="11" bestFit="1" customWidth="1"/>
    <col min="4621" max="4864" width="8.88671875" style="11"/>
    <col min="4865" max="4865" width="12.109375" style="11" customWidth="1"/>
    <col min="4866" max="4867" width="8.88671875" style="11"/>
    <col min="4868" max="4869" width="10.21875" style="11" bestFit="1" customWidth="1"/>
    <col min="4870" max="4870" width="10.33203125" style="11" bestFit="1" customWidth="1"/>
    <col min="4871" max="4872" width="8.88671875" style="11"/>
    <col min="4873" max="4873" width="10.21875" style="11" bestFit="1" customWidth="1"/>
    <col min="4874" max="4874" width="11" style="11" bestFit="1" customWidth="1"/>
    <col min="4875" max="4875" width="8.88671875" style="11"/>
    <col min="4876" max="4876" width="10.33203125" style="11" bestFit="1" customWidth="1"/>
    <col min="4877" max="5120" width="8.88671875" style="11"/>
    <col min="5121" max="5121" width="12.109375" style="11" customWidth="1"/>
    <col min="5122" max="5123" width="8.88671875" style="11"/>
    <col min="5124" max="5125" width="10.21875" style="11" bestFit="1" customWidth="1"/>
    <col min="5126" max="5126" width="10.33203125" style="11" bestFit="1" customWidth="1"/>
    <col min="5127" max="5128" width="8.88671875" style="11"/>
    <col min="5129" max="5129" width="10.21875" style="11" bestFit="1" customWidth="1"/>
    <col min="5130" max="5130" width="11" style="11" bestFit="1" customWidth="1"/>
    <col min="5131" max="5131" width="8.88671875" style="11"/>
    <col min="5132" max="5132" width="10.33203125" style="11" bestFit="1" customWidth="1"/>
    <col min="5133" max="5376" width="8.88671875" style="11"/>
    <col min="5377" max="5377" width="12.109375" style="11" customWidth="1"/>
    <col min="5378" max="5379" width="8.88671875" style="11"/>
    <col min="5380" max="5381" width="10.21875" style="11" bestFit="1" customWidth="1"/>
    <col min="5382" max="5382" width="10.33203125" style="11" bestFit="1" customWidth="1"/>
    <col min="5383" max="5384" width="8.88671875" style="11"/>
    <col min="5385" max="5385" width="10.21875" style="11" bestFit="1" customWidth="1"/>
    <col min="5386" max="5386" width="11" style="11" bestFit="1" customWidth="1"/>
    <col min="5387" max="5387" width="8.88671875" style="11"/>
    <col min="5388" max="5388" width="10.33203125" style="11" bestFit="1" customWidth="1"/>
    <col min="5389" max="5632" width="8.88671875" style="11"/>
    <col min="5633" max="5633" width="12.109375" style="11" customWidth="1"/>
    <col min="5634" max="5635" width="8.88671875" style="11"/>
    <col min="5636" max="5637" width="10.21875" style="11" bestFit="1" customWidth="1"/>
    <col min="5638" max="5638" width="10.33203125" style="11" bestFit="1" customWidth="1"/>
    <col min="5639" max="5640" width="8.88671875" style="11"/>
    <col min="5641" max="5641" width="10.21875" style="11" bestFit="1" customWidth="1"/>
    <col min="5642" max="5642" width="11" style="11" bestFit="1" customWidth="1"/>
    <col min="5643" max="5643" width="8.88671875" style="11"/>
    <col min="5644" max="5644" width="10.33203125" style="11" bestFit="1" customWidth="1"/>
    <col min="5645" max="5888" width="8.88671875" style="11"/>
    <col min="5889" max="5889" width="12.109375" style="11" customWidth="1"/>
    <col min="5890" max="5891" width="8.88671875" style="11"/>
    <col min="5892" max="5893" width="10.21875" style="11" bestFit="1" customWidth="1"/>
    <col min="5894" max="5894" width="10.33203125" style="11" bestFit="1" customWidth="1"/>
    <col min="5895" max="5896" width="8.88671875" style="11"/>
    <col min="5897" max="5897" width="10.21875" style="11" bestFit="1" customWidth="1"/>
    <col min="5898" max="5898" width="11" style="11" bestFit="1" customWidth="1"/>
    <col min="5899" max="5899" width="8.88671875" style="11"/>
    <col min="5900" max="5900" width="10.33203125" style="11" bestFit="1" customWidth="1"/>
    <col min="5901" max="6144" width="8.88671875" style="11"/>
    <col min="6145" max="6145" width="12.109375" style="11" customWidth="1"/>
    <col min="6146" max="6147" width="8.88671875" style="11"/>
    <col min="6148" max="6149" width="10.21875" style="11" bestFit="1" customWidth="1"/>
    <col min="6150" max="6150" width="10.33203125" style="11" bestFit="1" customWidth="1"/>
    <col min="6151" max="6152" width="8.88671875" style="11"/>
    <col min="6153" max="6153" width="10.21875" style="11" bestFit="1" customWidth="1"/>
    <col min="6154" max="6154" width="11" style="11" bestFit="1" customWidth="1"/>
    <col min="6155" max="6155" width="8.88671875" style="11"/>
    <col min="6156" max="6156" width="10.33203125" style="11" bestFit="1" customWidth="1"/>
    <col min="6157" max="6400" width="8.88671875" style="11"/>
    <col min="6401" max="6401" width="12.109375" style="11" customWidth="1"/>
    <col min="6402" max="6403" width="8.88671875" style="11"/>
    <col min="6404" max="6405" width="10.21875" style="11" bestFit="1" customWidth="1"/>
    <col min="6406" max="6406" width="10.33203125" style="11" bestFit="1" customWidth="1"/>
    <col min="6407" max="6408" width="8.88671875" style="11"/>
    <col min="6409" max="6409" width="10.21875" style="11" bestFit="1" customWidth="1"/>
    <col min="6410" max="6410" width="11" style="11" bestFit="1" customWidth="1"/>
    <col min="6411" max="6411" width="8.88671875" style="11"/>
    <col min="6412" max="6412" width="10.33203125" style="11" bestFit="1" customWidth="1"/>
    <col min="6413" max="6656" width="8.88671875" style="11"/>
    <col min="6657" max="6657" width="12.109375" style="11" customWidth="1"/>
    <col min="6658" max="6659" width="8.88671875" style="11"/>
    <col min="6660" max="6661" width="10.21875" style="11" bestFit="1" customWidth="1"/>
    <col min="6662" max="6662" width="10.33203125" style="11" bestFit="1" customWidth="1"/>
    <col min="6663" max="6664" width="8.88671875" style="11"/>
    <col min="6665" max="6665" width="10.21875" style="11" bestFit="1" customWidth="1"/>
    <col min="6666" max="6666" width="11" style="11" bestFit="1" customWidth="1"/>
    <col min="6667" max="6667" width="8.88671875" style="11"/>
    <col min="6668" max="6668" width="10.33203125" style="11" bestFit="1" customWidth="1"/>
    <col min="6669" max="6912" width="8.88671875" style="11"/>
    <col min="6913" max="6913" width="12.109375" style="11" customWidth="1"/>
    <col min="6914" max="6915" width="8.88671875" style="11"/>
    <col min="6916" max="6917" width="10.21875" style="11" bestFit="1" customWidth="1"/>
    <col min="6918" max="6918" width="10.33203125" style="11" bestFit="1" customWidth="1"/>
    <col min="6919" max="6920" width="8.88671875" style="11"/>
    <col min="6921" max="6921" width="10.21875" style="11" bestFit="1" customWidth="1"/>
    <col min="6922" max="6922" width="11" style="11" bestFit="1" customWidth="1"/>
    <col min="6923" max="6923" width="8.88671875" style="11"/>
    <col min="6924" max="6924" width="10.33203125" style="11" bestFit="1" customWidth="1"/>
    <col min="6925" max="7168" width="8.88671875" style="11"/>
    <col min="7169" max="7169" width="12.109375" style="11" customWidth="1"/>
    <col min="7170" max="7171" width="8.88671875" style="11"/>
    <col min="7172" max="7173" width="10.21875" style="11" bestFit="1" customWidth="1"/>
    <col min="7174" max="7174" width="10.33203125" style="11" bestFit="1" customWidth="1"/>
    <col min="7175" max="7176" width="8.88671875" style="11"/>
    <col min="7177" max="7177" width="10.21875" style="11" bestFit="1" customWidth="1"/>
    <col min="7178" max="7178" width="11" style="11" bestFit="1" customWidth="1"/>
    <col min="7179" max="7179" width="8.88671875" style="11"/>
    <col min="7180" max="7180" width="10.33203125" style="11" bestFit="1" customWidth="1"/>
    <col min="7181" max="7424" width="8.88671875" style="11"/>
    <col min="7425" max="7425" width="12.109375" style="11" customWidth="1"/>
    <col min="7426" max="7427" width="8.88671875" style="11"/>
    <col min="7428" max="7429" width="10.21875" style="11" bestFit="1" customWidth="1"/>
    <col min="7430" max="7430" width="10.33203125" style="11" bestFit="1" customWidth="1"/>
    <col min="7431" max="7432" width="8.88671875" style="11"/>
    <col min="7433" max="7433" width="10.21875" style="11" bestFit="1" customWidth="1"/>
    <col min="7434" max="7434" width="11" style="11" bestFit="1" customWidth="1"/>
    <col min="7435" max="7435" width="8.88671875" style="11"/>
    <col min="7436" max="7436" width="10.33203125" style="11" bestFit="1" customWidth="1"/>
    <col min="7437" max="7680" width="8.88671875" style="11"/>
    <col min="7681" max="7681" width="12.109375" style="11" customWidth="1"/>
    <col min="7682" max="7683" width="8.88671875" style="11"/>
    <col min="7684" max="7685" width="10.21875" style="11" bestFit="1" customWidth="1"/>
    <col min="7686" max="7686" width="10.33203125" style="11" bestFit="1" customWidth="1"/>
    <col min="7687" max="7688" width="8.88671875" style="11"/>
    <col min="7689" max="7689" width="10.21875" style="11" bestFit="1" customWidth="1"/>
    <col min="7690" max="7690" width="11" style="11" bestFit="1" customWidth="1"/>
    <col min="7691" max="7691" width="8.88671875" style="11"/>
    <col min="7692" max="7692" width="10.33203125" style="11" bestFit="1" customWidth="1"/>
    <col min="7693" max="7936" width="8.88671875" style="11"/>
    <col min="7937" max="7937" width="12.109375" style="11" customWidth="1"/>
    <col min="7938" max="7939" width="8.88671875" style="11"/>
    <col min="7940" max="7941" width="10.21875" style="11" bestFit="1" customWidth="1"/>
    <col min="7942" max="7942" width="10.33203125" style="11" bestFit="1" customWidth="1"/>
    <col min="7943" max="7944" width="8.88671875" style="11"/>
    <col min="7945" max="7945" width="10.21875" style="11" bestFit="1" customWidth="1"/>
    <col min="7946" max="7946" width="11" style="11" bestFit="1" customWidth="1"/>
    <col min="7947" max="7947" width="8.88671875" style="11"/>
    <col min="7948" max="7948" width="10.33203125" style="11" bestFit="1" customWidth="1"/>
    <col min="7949" max="8192" width="8.88671875" style="11"/>
    <col min="8193" max="8193" width="12.109375" style="11" customWidth="1"/>
    <col min="8194" max="8195" width="8.88671875" style="11"/>
    <col min="8196" max="8197" width="10.21875" style="11" bestFit="1" customWidth="1"/>
    <col min="8198" max="8198" width="10.33203125" style="11" bestFit="1" customWidth="1"/>
    <col min="8199" max="8200" width="8.88671875" style="11"/>
    <col min="8201" max="8201" width="10.21875" style="11" bestFit="1" customWidth="1"/>
    <col min="8202" max="8202" width="11" style="11" bestFit="1" customWidth="1"/>
    <col min="8203" max="8203" width="8.88671875" style="11"/>
    <col min="8204" max="8204" width="10.33203125" style="11" bestFit="1" customWidth="1"/>
    <col min="8205" max="8448" width="8.88671875" style="11"/>
    <col min="8449" max="8449" width="12.109375" style="11" customWidth="1"/>
    <col min="8450" max="8451" width="8.88671875" style="11"/>
    <col min="8452" max="8453" width="10.21875" style="11" bestFit="1" customWidth="1"/>
    <col min="8454" max="8454" width="10.33203125" style="11" bestFit="1" customWidth="1"/>
    <col min="8455" max="8456" width="8.88671875" style="11"/>
    <col min="8457" max="8457" width="10.21875" style="11" bestFit="1" customWidth="1"/>
    <col min="8458" max="8458" width="11" style="11" bestFit="1" customWidth="1"/>
    <col min="8459" max="8459" width="8.88671875" style="11"/>
    <col min="8460" max="8460" width="10.33203125" style="11" bestFit="1" customWidth="1"/>
    <col min="8461" max="8704" width="8.88671875" style="11"/>
    <col min="8705" max="8705" width="12.109375" style="11" customWidth="1"/>
    <col min="8706" max="8707" width="8.88671875" style="11"/>
    <col min="8708" max="8709" width="10.21875" style="11" bestFit="1" customWidth="1"/>
    <col min="8710" max="8710" width="10.33203125" style="11" bestFit="1" customWidth="1"/>
    <col min="8711" max="8712" width="8.88671875" style="11"/>
    <col min="8713" max="8713" width="10.21875" style="11" bestFit="1" customWidth="1"/>
    <col min="8714" max="8714" width="11" style="11" bestFit="1" customWidth="1"/>
    <col min="8715" max="8715" width="8.88671875" style="11"/>
    <col min="8716" max="8716" width="10.33203125" style="11" bestFit="1" customWidth="1"/>
    <col min="8717" max="8960" width="8.88671875" style="11"/>
    <col min="8961" max="8961" width="12.109375" style="11" customWidth="1"/>
    <col min="8962" max="8963" width="8.88671875" style="11"/>
    <col min="8964" max="8965" width="10.21875" style="11" bestFit="1" customWidth="1"/>
    <col min="8966" max="8966" width="10.33203125" style="11" bestFit="1" customWidth="1"/>
    <col min="8967" max="8968" width="8.88671875" style="11"/>
    <col min="8969" max="8969" width="10.21875" style="11" bestFit="1" customWidth="1"/>
    <col min="8970" max="8970" width="11" style="11" bestFit="1" customWidth="1"/>
    <col min="8971" max="8971" width="8.88671875" style="11"/>
    <col min="8972" max="8972" width="10.33203125" style="11" bestFit="1" customWidth="1"/>
    <col min="8973" max="9216" width="8.88671875" style="11"/>
    <col min="9217" max="9217" width="12.109375" style="11" customWidth="1"/>
    <col min="9218" max="9219" width="8.88671875" style="11"/>
    <col min="9220" max="9221" width="10.21875" style="11" bestFit="1" customWidth="1"/>
    <col min="9222" max="9222" width="10.33203125" style="11" bestFit="1" customWidth="1"/>
    <col min="9223" max="9224" width="8.88671875" style="11"/>
    <col min="9225" max="9225" width="10.21875" style="11" bestFit="1" customWidth="1"/>
    <col min="9226" max="9226" width="11" style="11" bestFit="1" customWidth="1"/>
    <col min="9227" max="9227" width="8.88671875" style="11"/>
    <col min="9228" max="9228" width="10.33203125" style="11" bestFit="1" customWidth="1"/>
    <col min="9229" max="9472" width="8.88671875" style="11"/>
    <col min="9473" max="9473" width="12.109375" style="11" customWidth="1"/>
    <col min="9474" max="9475" width="8.88671875" style="11"/>
    <col min="9476" max="9477" width="10.21875" style="11" bestFit="1" customWidth="1"/>
    <col min="9478" max="9478" width="10.33203125" style="11" bestFit="1" customWidth="1"/>
    <col min="9479" max="9480" width="8.88671875" style="11"/>
    <col min="9481" max="9481" width="10.21875" style="11" bestFit="1" customWidth="1"/>
    <col min="9482" max="9482" width="11" style="11" bestFit="1" customWidth="1"/>
    <col min="9483" max="9483" width="8.88671875" style="11"/>
    <col min="9484" max="9484" width="10.33203125" style="11" bestFit="1" customWidth="1"/>
    <col min="9485" max="9728" width="8.88671875" style="11"/>
    <col min="9729" max="9729" width="12.109375" style="11" customWidth="1"/>
    <col min="9730" max="9731" width="8.88671875" style="11"/>
    <col min="9732" max="9733" width="10.21875" style="11" bestFit="1" customWidth="1"/>
    <col min="9734" max="9734" width="10.33203125" style="11" bestFit="1" customWidth="1"/>
    <col min="9735" max="9736" width="8.88671875" style="11"/>
    <col min="9737" max="9737" width="10.21875" style="11" bestFit="1" customWidth="1"/>
    <col min="9738" max="9738" width="11" style="11" bestFit="1" customWidth="1"/>
    <col min="9739" max="9739" width="8.88671875" style="11"/>
    <col min="9740" max="9740" width="10.33203125" style="11" bestFit="1" customWidth="1"/>
    <col min="9741" max="9984" width="8.88671875" style="11"/>
    <col min="9985" max="9985" width="12.109375" style="11" customWidth="1"/>
    <col min="9986" max="9987" width="8.88671875" style="11"/>
    <col min="9988" max="9989" width="10.21875" style="11" bestFit="1" customWidth="1"/>
    <col min="9990" max="9990" width="10.33203125" style="11" bestFit="1" customWidth="1"/>
    <col min="9991" max="9992" width="8.88671875" style="11"/>
    <col min="9993" max="9993" width="10.21875" style="11" bestFit="1" customWidth="1"/>
    <col min="9994" max="9994" width="11" style="11" bestFit="1" customWidth="1"/>
    <col min="9995" max="9995" width="8.88671875" style="11"/>
    <col min="9996" max="9996" width="10.33203125" style="11" bestFit="1" customWidth="1"/>
    <col min="9997" max="10240" width="8.88671875" style="11"/>
    <col min="10241" max="10241" width="12.109375" style="11" customWidth="1"/>
    <col min="10242" max="10243" width="8.88671875" style="11"/>
    <col min="10244" max="10245" width="10.21875" style="11" bestFit="1" customWidth="1"/>
    <col min="10246" max="10246" width="10.33203125" style="11" bestFit="1" customWidth="1"/>
    <col min="10247" max="10248" width="8.88671875" style="11"/>
    <col min="10249" max="10249" width="10.21875" style="11" bestFit="1" customWidth="1"/>
    <col min="10250" max="10250" width="11" style="11" bestFit="1" customWidth="1"/>
    <col min="10251" max="10251" width="8.88671875" style="11"/>
    <col min="10252" max="10252" width="10.33203125" style="11" bestFit="1" customWidth="1"/>
    <col min="10253" max="10496" width="8.88671875" style="11"/>
    <col min="10497" max="10497" width="12.109375" style="11" customWidth="1"/>
    <col min="10498" max="10499" width="8.88671875" style="11"/>
    <col min="10500" max="10501" width="10.21875" style="11" bestFit="1" customWidth="1"/>
    <col min="10502" max="10502" width="10.33203125" style="11" bestFit="1" customWidth="1"/>
    <col min="10503" max="10504" width="8.88671875" style="11"/>
    <col min="10505" max="10505" width="10.21875" style="11" bestFit="1" customWidth="1"/>
    <col min="10506" max="10506" width="11" style="11" bestFit="1" customWidth="1"/>
    <col min="10507" max="10507" width="8.88671875" style="11"/>
    <col min="10508" max="10508" width="10.33203125" style="11" bestFit="1" customWidth="1"/>
    <col min="10509" max="10752" width="8.88671875" style="11"/>
    <col min="10753" max="10753" width="12.109375" style="11" customWidth="1"/>
    <col min="10754" max="10755" width="8.88671875" style="11"/>
    <col min="10756" max="10757" width="10.21875" style="11" bestFit="1" customWidth="1"/>
    <col min="10758" max="10758" width="10.33203125" style="11" bestFit="1" customWidth="1"/>
    <col min="10759" max="10760" width="8.88671875" style="11"/>
    <col min="10761" max="10761" width="10.21875" style="11" bestFit="1" customWidth="1"/>
    <col min="10762" max="10762" width="11" style="11" bestFit="1" customWidth="1"/>
    <col min="10763" max="10763" width="8.88671875" style="11"/>
    <col min="10764" max="10764" width="10.33203125" style="11" bestFit="1" customWidth="1"/>
    <col min="10765" max="11008" width="8.88671875" style="11"/>
    <col min="11009" max="11009" width="12.109375" style="11" customWidth="1"/>
    <col min="11010" max="11011" width="8.88671875" style="11"/>
    <col min="11012" max="11013" width="10.21875" style="11" bestFit="1" customWidth="1"/>
    <col min="11014" max="11014" width="10.33203125" style="11" bestFit="1" customWidth="1"/>
    <col min="11015" max="11016" width="8.88671875" style="11"/>
    <col min="11017" max="11017" width="10.21875" style="11" bestFit="1" customWidth="1"/>
    <col min="11018" max="11018" width="11" style="11" bestFit="1" customWidth="1"/>
    <col min="11019" max="11019" width="8.88671875" style="11"/>
    <col min="11020" max="11020" width="10.33203125" style="11" bestFit="1" customWidth="1"/>
    <col min="11021" max="11264" width="8.88671875" style="11"/>
    <col min="11265" max="11265" width="12.109375" style="11" customWidth="1"/>
    <col min="11266" max="11267" width="8.88671875" style="11"/>
    <col min="11268" max="11269" width="10.21875" style="11" bestFit="1" customWidth="1"/>
    <col min="11270" max="11270" width="10.33203125" style="11" bestFit="1" customWidth="1"/>
    <col min="11271" max="11272" width="8.88671875" style="11"/>
    <col min="11273" max="11273" width="10.21875" style="11" bestFit="1" customWidth="1"/>
    <col min="11274" max="11274" width="11" style="11" bestFit="1" customWidth="1"/>
    <col min="11275" max="11275" width="8.88671875" style="11"/>
    <col min="11276" max="11276" width="10.33203125" style="11" bestFit="1" customWidth="1"/>
    <col min="11277" max="11520" width="8.88671875" style="11"/>
    <col min="11521" max="11521" width="12.109375" style="11" customWidth="1"/>
    <col min="11522" max="11523" width="8.88671875" style="11"/>
    <col min="11524" max="11525" width="10.21875" style="11" bestFit="1" customWidth="1"/>
    <col min="11526" max="11526" width="10.33203125" style="11" bestFit="1" customWidth="1"/>
    <col min="11527" max="11528" width="8.88671875" style="11"/>
    <col min="11529" max="11529" width="10.21875" style="11" bestFit="1" customWidth="1"/>
    <col min="11530" max="11530" width="11" style="11" bestFit="1" customWidth="1"/>
    <col min="11531" max="11531" width="8.88671875" style="11"/>
    <col min="11532" max="11532" width="10.33203125" style="11" bestFit="1" customWidth="1"/>
    <col min="11533" max="11776" width="8.88671875" style="11"/>
    <col min="11777" max="11777" width="12.109375" style="11" customWidth="1"/>
    <col min="11778" max="11779" width="8.88671875" style="11"/>
    <col min="11780" max="11781" width="10.21875" style="11" bestFit="1" customWidth="1"/>
    <col min="11782" max="11782" width="10.33203125" style="11" bestFit="1" customWidth="1"/>
    <col min="11783" max="11784" width="8.88671875" style="11"/>
    <col min="11785" max="11785" width="10.21875" style="11" bestFit="1" customWidth="1"/>
    <col min="11786" max="11786" width="11" style="11" bestFit="1" customWidth="1"/>
    <col min="11787" max="11787" width="8.88671875" style="11"/>
    <col min="11788" max="11788" width="10.33203125" style="11" bestFit="1" customWidth="1"/>
    <col min="11789" max="12032" width="8.88671875" style="11"/>
    <col min="12033" max="12033" width="12.109375" style="11" customWidth="1"/>
    <col min="12034" max="12035" width="8.88671875" style="11"/>
    <col min="12036" max="12037" width="10.21875" style="11" bestFit="1" customWidth="1"/>
    <col min="12038" max="12038" width="10.33203125" style="11" bestFit="1" customWidth="1"/>
    <col min="12039" max="12040" width="8.88671875" style="11"/>
    <col min="12041" max="12041" width="10.21875" style="11" bestFit="1" customWidth="1"/>
    <col min="12042" max="12042" width="11" style="11" bestFit="1" customWidth="1"/>
    <col min="12043" max="12043" width="8.88671875" style="11"/>
    <col min="12044" max="12044" width="10.33203125" style="11" bestFit="1" customWidth="1"/>
    <col min="12045" max="12288" width="8.88671875" style="11"/>
    <col min="12289" max="12289" width="12.109375" style="11" customWidth="1"/>
    <col min="12290" max="12291" width="8.88671875" style="11"/>
    <col min="12292" max="12293" width="10.21875" style="11" bestFit="1" customWidth="1"/>
    <col min="12294" max="12294" width="10.33203125" style="11" bestFit="1" customWidth="1"/>
    <col min="12295" max="12296" width="8.88671875" style="11"/>
    <col min="12297" max="12297" width="10.21875" style="11" bestFit="1" customWidth="1"/>
    <col min="12298" max="12298" width="11" style="11" bestFit="1" customWidth="1"/>
    <col min="12299" max="12299" width="8.88671875" style="11"/>
    <col min="12300" max="12300" width="10.33203125" style="11" bestFit="1" customWidth="1"/>
    <col min="12301" max="12544" width="8.88671875" style="11"/>
    <col min="12545" max="12545" width="12.109375" style="11" customWidth="1"/>
    <col min="12546" max="12547" width="8.88671875" style="11"/>
    <col min="12548" max="12549" width="10.21875" style="11" bestFit="1" customWidth="1"/>
    <col min="12550" max="12550" width="10.33203125" style="11" bestFit="1" customWidth="1"/>
    <col min="12551" max="12552" width="8.88671875" style="11"/>
    <col min="12553" max="12553" width="10.21875" style="11" bestFit="1" customWidth="1"/>
    <col min="12554" max="12554" width="11" style="11" bestFit="1" customWidth="1"/>
    <col min="12555" max="12555" width="8.88671875" style="11"/>
    <col min="12556" max="12556" width="10.33203125" style="11" bestFit="1" customWidth="1"/>
    <col min="12557" max="12800" width="8.88671875" style="11"/>
    <col min="12801" max="12801" width="12.109375" style="11" customWidth="1"/>
    <col min="12802" max="12803" width="8.88671875" style="11"/>
    <col min="12804" max="12805" width="10.21875" style="11" bestFit="1" customWidth="1"/>
    <col min="12806" max="12806" width="10.33203125" style="11" bestFit="1" customWidth="1"/>
    <col min="12807" max="12808" width="8.88671875" style="11"/>
    <col min="12809" max="12809" width="10.21875" style="11" bestFit="1" customWidth="1"/>
    <col min="12810" max="12810" width="11" style="11" bestFit="1" customWidth="1"/>
    <col min="12811" max="12811" width="8.88671875" style="11"/>
    <col min="12812" max="12812" width="10.33203125" style="11" bestFit="1" customWidth="1"/>
    <col min="12813" max="13056" width="8.88671875" style="11"/>
    <col min="13057" max="13057" width="12.109375" style="11" customWidth="1"/>
    <col min="13058" max="13059" width="8.88671875" style="11"/>
    <col min="13060" max="13061" width="10.21875" style="11" bestFit="1" customWidth="1"/>
    <col min="13062" max="13062" width="10.33203125" style="11" bestFit="1" customWidth="1"/>
    <col min="13063" max="13064" width="8.88671875" style="11"/>
    <col min="13065" max="13065" width="10.21875" style="11" bestFit="1" customWidth="1"/>
    <col min="13066" max="13066" width="11" style="11" bestFit="1" customWidth="1"/>
    <col min="13067" max="13067" width="8.88671875" style="11"/>
    <col min="13068" max="13068" width="10.33203125" style="11" bestFit="1" customWidth="1"/>
    <col min="13069" max="13312" width="8.88671875" style="11"/>
    <col min="13313" max="13313" width="12.109375" style="11" customWidth="1"/>
    <col min="13314" max="13315" width="8.88671875" style="11"/>
    <col min="13316" max="13317" width="10.21875" style="11" bestFit="1" customWidth="1"/>
    <col min="13318" max="13318" width="10.33203125" style="11" bestFit="1" customWidth="1"/>
    <col min="13319" max="13320" width="8.88671875" style="11"/>
    <col min="13321" max="13321" width="10.21875" style="11" bestFit="1" customWidth="1"/>
    <col min="13322" max="13322" width="11" style="11" bestFit="1" customWidth="1"/>
    <col min="13323" max="13323" width="8.88671875" style="11"/>
    <col min="13324" max="13324" width="10.33203125" style="11" bestFit="1" customWidth="1"/>
    <col min="13325" max="13568" width="8.88671875" style="11"/>
    <col min="13569" max="13569" width="12.109375" style="11" customWidth="1"/>
    <col min="13570" max="13571" width="8.88671875" style="11"/>
    <col min="13572" max="13573" width="10.21875" style="11" bestFit="1" customWidth="1"/>
    <col min="13574" max="13574" width="10.33203125" style="11" bestFit="1" customWidth="1"/>
    <col min="13575" max="13576" width="8.88671875" style="11"/>
    <col min="13577" max="13577" width="10.21875" style="11" bestFit="1" customWidth="1"/>
    <col min="13578" max="13578" width="11" style="11" bestFit="1" customWidth="1"/>
    <col min="13579" max="13579" width="8.88671875" style="11"/>
    <col min="13580" max="13580" width="10.33203125" style="11" bestFit="1" customWidth="1"/>
    <col min="13581" max="13824" width="8.88671875" style="11"/>
    <col min="13825" max="13825" width="12.109375" style="11" customWidth="1"/>
    <col min="13826" max="13827" width="8.88671875" style="11"/>
    <col min="13828" max="13829" width="10.21875" style="11" bestFit="1" customWidth="1"/>
    <col min="13830" max="13830" width="10.33203125" style="11" bestFit="1" customWidth="1"/>
    <col min="13831" max="13832" width="8.88671875" style="11"/>
    <col min="13833" max="13833" width="10.21875" style="11" bestFit="1" customWidth="1"/>
    <col min="13834" max="13834" width="11" style="11" bestFit="1" customWidth="1"/>
    <col min="13835" max="13835" width="8.88671875" style="11"/>
    <col min="13836" max="13836" width="10.33203125" style="11" bestFit="1" customWidth="1"/>
    <col min="13837" max="14080" width="8.88671875" style="11"/>
    <col min="14081" max="14081" width="12.109375" style="11" customWidth="1"/>
    <col min="14082" max="14083" width="8.88671875" style="11"/>
    <col min="14084" max="14085" width="10.21875" style="11" bestFit="1" customWidth="1"/>
    <col min="14086" max="14086" width="10.33203125" style="11" bestFit="1" customWidth="1"/>
    <col min="14087" max="14088" width="8.88671875" style="11"/>
    <col min="14089" max="14089" width="10.21875" style="11" bestFit="1" customWidth="1"/>
    <col min="14090" max="14090" width="11" style="11" bestFit="1" customWidth="1"/>
    <col min="14091" max="14091" width="8.88671875" style="11"/>
    <col min="14092" max="14092" width="10.33203125" style="11" bestFit="1" customWidth="1"/>
    <col min="14093" max="14336" width="8.88671875" style="11"/>
    <col min="14337" max="14337" width="12.109375" style="11" customWidth="1"/>
    <col min="14338" max="14339" width="8.88671875" style="11"/>
    <col min="14340" max="14341" width="10.21875" style="11" bestFit="1" customWidth="1"/>
    <col min="14342" max="14342" width="10.33203125" style="11" bestFit="1" customWidth="1"/>
    <col min="14343" max="14344" width="8.88671875" style="11"/>
    <col min="14345" max="14345" width="10.21875" style="11" bestFit="1" customWidth="1"/>
    <col min="14346" max="14346" width="11" style="11" bestFit="1" customWidth="1"/>
    <col min="14347" max="14347" width="8.88671875" style="11"/>
    <col min="14348" max="14348" width="10.33203125" style="11" bestFit="1" customWidth="1"/>
    <col min="14349" max="14592" width="8.88671875" style="11"/>
    <col min="14593" max="14593" width="12.109375" style="11" customWidth="1"/>
    <col min="14594" max="14595" width="8.88671875" style="11"/>
    <col min="14596" max="14597" width="10.21875" style="11" bestFit="1" customWidth="1"/>
    <col min="14598" max="14598" width="10.33203125" style="11" bestFit="1" customWidth="1"/>
    <col min="14599" max="14600" width="8.88671875" style="11"/>
    <col min="14601" max="14601" width="10.21875" style="11" bestFit="1" customWidth="1"/>
    <col min="14602" max="14602" width="11" style="11" bestFit="1" customWidth="1"/>
    <col min="14603" max="14603" width="8.88671875" style="11"/>
    <col min="14604" max="14604" width="10.33203125" style="11" bestFit="1" customWidth="1"/>
    <col min="14605" max="14848" width="8.88671875" style="11"/>
    <col min="14849" max="14849" width="12.109375" style="11" customWidth="1"/>
    <col min="14850" max="14851" width="8.88671875" style="11"/>
    <col min="14852" max="14853" width="10.21875" style="11" bestFit="1" customWidth="1"/>
    <col min="14854" max="14854" width="10.33203125" style="11" bestFit="1" customWidth="1"/>
    <col min="14855" max="14856" width="8.88671875" style="11"/>
    <col min="14857" max="14857" width="10.21875" style="11" bestFit="1" customWidth="1"/>
    <col min="14858" max="14858" width="11" style="11" bestFit="1" customWidth="1"/>
    <col min="14859" max="14859" width="8.88671875" style="11"/>
    <col min="14860" max="14860" width="10.33203125" style="11" bestFit="1" customWidth="1"/>
    <col min="14861" max="15104" width="8.88671875" style="11"/>
    <col min="15105" max="15105" width="12.109375" style="11" customWidth="1"/>
    <col min="15106" max="15107" width="8.88671875" style="11"/>
    <col min="15108" max="15109" width="10.21875" style="11" bestFit="1" customWidth="1"/>
    <col min="15110" max="15110" width="10.33203125" style="11" bestFit="1" customWidth="1"/>
    <col min="15111" max="15112" width="8.88671875" style="11"/>
    <col min="15113" max="15113" width="10.21875" style="11" bestFit="1" customWidth="1"/>
    <col min="15114" max="15114" width="11" style="11" bestFit="1" customWidth="1"/>
    <col min="15115" max="15115" width="8.88671875" style="11"/>
    <col min="15116" max="15116" width="10.33203125" style="11" bestFit="1" customWidth="1"/>
    <col min="15117" max="15360" width="8.88671875" style="11"/>
    <col min="15361" max="15361" width="12.109375" style="11" customWidth="1"/>
    <col min="15362" max="15363" width="8.88671875" style="11"/>
    <col min="15364" max="15365" width="10.21875" style="11" bestFit="1" customWidth="1"/>
    <col min="15366" max="15366" width="10.33203125" style="11" bestFit="1" customWidth="1"/>
    <col min="15367" max="15368" width="8.88671875" style="11"/>
    <col min="15369" max="15369" width="10.21875" style="11" bestFit="1" customWidth="1"/>
    <col min="15370" max="15370" width="11" style="11" bestFit="1" customWidth="1"/>
    <col min="15371" max="15371" width="8.88671875" style="11"/>
    <col min="15372" max="15372" width="10.33203125" style="11" bestFit="1" customWidth="1"/>
    <col min="15373" max="15616" width="8.88671875" style="11"/>
    <col min="15617" max="15617" width="12.109375" style="11" customWidth="1"/>
    <col min="15618" max="15619" width="8.88671875" style="11"/>
    <col min="15620" max="15621" width="10.21875" style="11" bestFit="1" customWidth="1"/>
    <col min="15622" max="15622" width="10.33203125" style="11" bestFit="1" customWidth="1"/>
    <col min="15623" max="15624" width="8.88671875" style="11"/>
    <col min="15625" max="15625" width="10.21875" style="11" bestFit="1" customWidth="1"/>
    <col min="15626" max="15626" width="11" style="11" bestFit="1" customWidth="1"/>
    <col min="15627" max="15627" width="8.88671875" style="11"/>
    <col min="15628" max="15628" width="10.33203125" style="11" bestFit="1" customWidth="1"/>
    <col min="15629" max="15872" width="8.88671875" style="11"/>
    <col min="15873" max="15873" width="12.109375" style="11" customWidth="1"/>
    <col min="15874" max="15875" width="8.88671875" style="11"/>
    <col min="15876" max="15877" width="10.21875" style="11" bestFit="1" customWidth="1"/>
    <col min="15878" max="15878" width="10.33203125" style="11" bestFit="1" customWidth="1"/>
    <col min="15879" max="15880" width="8.88671875" style="11"/>
    <col min="15881" max="15881" width="10.21875" style="11" bestFit="1" customWidth="1"/>
    <col min="15882" max="15882" width="11" style="11" bestFit="1" customWidth="1"/>
    <col min="15883" max="15883" width="8.88671875" style="11"/>
    <col min="15884" max="15884" width="10.33203125" style="11" bestFit="1" customWidth="1"/>
    <col min="15885" max="16128" width="8.88671875" style="11"/>
    <col min="16129" max="16129" width="12.109375" style="11" customWidth="1"/>
    <col min="16130" max="16131" width="8.88671875" style="11"/>
    <col min="16132" max="16133" width="10.21875" style="11" bestFit="1" customWidth="1"/>
    <col min="16134" max="16134" width="10.33203125" style="11" bestFit="1" customWidth="1"/>
    <col min="16135" max="16136" width="8.88671875" style="11"/>
    <col min="16137" max="16137" width="10.21875" style="11" bestFit="1" customWidth="1"/>
    <col min="16138" max="16138" width="11" style="11" bestFit="1" customWidth="1"/>
    <col min="16139" max="16139" width="8.88671875" style="11"/>
    <col min="16140" max="16140" width="10.33203125" style="11" bestFit="1" customWidth="1"/>
    <col min="16141" max="16384" width="8.88671875" style="11"/>
  </cols>
  <sheetData>
    <row r="1" spans="1:18" ht="31.2" customHeight="1" x14ac:dyDescent="0.45">
      <c r="A1" s="56" t="s">
        <v>764</v>
      </c>
      <c r="B1" s="56"/>
      <c r="C1" s="56"/>
    </row>
    <row r="2" spans="1:18" ht="31.2" customHeight="1" x14ac:dyDescent="0.45">
      <c r="A2" s="56"/>
      <c r="B2" s="59" t="s">
        <v>967</v>
      </c>
      <c r="C2" s="56"/>
    </row>
    <row r="3" spans="1:18" ht="31.2" customHeight="1" thickBot="1" x14ac:dyDescent="0.5">
      <c r="A3" s="56"/>
      <c r="B3" s="56"/>
      <c r="C3" s="56"/>
    </row>
    <row r="4" spans="1:18" x14ac:dyDescent="0.2">
      <c r="A4" s="25" t="s">
        <v>777</v>
      </c>
      <c r="B4" s="26" t="s">
        <v>765</v>
      </c>
      <c r="C4" s="26" t="s">
        <v>766</v>
      </c>
      <c r="D4" s="26" t="s">
        <v>767</v>
      </c>
      <c r="E4" s="26" t="s">
        <v>768</v>
      </c>
      <c r="F4" s="26" t="s">
        <v>769</v>
      </c>
      <c r="G4" s="26" t="s">
        <v>770</v>
      </c>
      <c r="H4" s="26" t="s">
        <v>771</v>
      </c>
      <c r="I4" s="26" t="s">
        <v>772</v>
      </c>
      <c r="J4" s="26" t="s">
        <v>773</v>
      </c>
      <c r="K4" s="26" t="s">
        <v>859</v>
      </c>
      <c r="L4" s="27" t="s">
        <v>774</v>
      </c>
    </row>
    <row r="5" spans="1:18" x14ac:dyDescent="0.2">
      <c r="A5" s="18" t="s">
        <v>778</v>
      </c>
      <c r="B5" s="14" t="s">
        <v>775</v>
      </c>
      <c r="C5" s="14">
        <v>22.62</v>
      </c>
      <c r="D5" s="15">
        <v>40179</v>
      </c>
      <c r="E5" s="28">
        <f>+O14</f>
        <v>4224000</v>
      </c>
      <c r="F5" s="16">
        <v>4146000</v>
      </c>
      <c r="G5" s="14" t="s">
        <v>776</v>
      </c>
      <c r="H5" s="14">
        <v>38</v>
      </c>
      <c r="I5" s="14">
        <v>2.7E-2</v>
      </c>
      <c r="J5" s="14">
        <v>12</v>
      </c>
      <c r="K5" s="16">
        <f t="shared" ref="K5:K10" si="0">+F5*I5*J5/12</f>
        <v>111942</v>
      </c>
      <c r="L5" s="19">
        <f>+E5-K5</f>
        <v>4112058</v>
      </c>
      <c r="N5" s="57" t="s">
        <v>943</v>
      </c>
      <c r="O5" s="57"/>
      <c r="P5" s="57"/>
      <c r="Q5" s="57"/>
      <c r="R5" s="57"/>
    </row>
    <row r="6" spans="1:18" x14ac:dyDescent="0.2">
      <c r="A6" s="18" t="s">
        <v>779</v>
      </c>
      <c r="B6" s="14" t="s">
        <v>775</v>
      </c>
      <c r="C6" s="14">
        <v>22.62</v>
      </c>
      <c r="D6" s="14"/>
      <c r="E6" s="16">
        <f>+E5</f>
        <v>4224000</v>
      </c>
      <c r="F6" s="16">
        <f t="shared" ref="F6:F11" si="1">+L5</f>
        <v>4112058</v>
      </c>
      <c r="G6" s="14" t="s">
        <v>776</v>
      </c>
      <c r="H6" s="14">
        <f>+H5</f>
        <v>38</v>
      </c>
      <c r="I6" s="14">
        <f>+I5</f>
        <v>2.7E-2</v>
      </c>
      <c r="J6" s="14">
        <v>12</v>
      </c>
      <c r="K6" s="16">
        <f t="shared" si="0"/>
        <v>111025.56599999999</v>
      </c>
      <c r="L6" s="19">
        <f t="shared" ref="L6:L11" si="2">+F6-K6</f>
        <v>4001032.4339999999</v>
      </c>
      <c r="N6" s="57" t="s">
        <v>944</v>
      </c>
      <c r="O6" s="57"/>
      <c r="P6" s="57"/>
      <c r="Q6" s="57"/>
      <c r="R6" s="57"/>
    </row>
    <row r="7" spans="1:18" x14ac:dyDescent="0.2">
      <c r="A7" s="18" t="s">
        <v>780</v>
      </c>
      <c r="B7" s="14" t="s">
        <v>775</v>
      </c>
      <c r="C7" s="14">
        <v>22.62</v>
      </c>
      <c r="D7" s="14"/>
      <c r="E7" s="16">
        <f t="shared" ref="E7:E20" si="3">+E6</f>
        <v>4224000</v>
      </c>
      <c r="F7" s="17">
        <f t="shared" si="1"/>
        <v>4001032.4339999999</v>
      </c>
      <c r="G7" s="14" t="s">
        <v>776</v>
      </c>
      <c r="H7" s="14">
        <v>38</v>
      </c>
      <c r="I7" s="14">
        <f t="shared" ref="I7:I20" si="4">+I6</f>
        <v>2.7E-2</v>
      </c>
      <c r="J7" s="14">
        <v>12</v>
      </c>
      <c r="K7" s="16">
        <f t="shared" si="0"/>
        <v>108027.875718</v>
      </c>
      <c r="L7" s="19">
        <f t="shared" si="2"/>
        <v>3893004.558282</v>
      </c>
      <c r="N7" s="57"/>
      <c r="O7" s="57"/>
      <c r="P7" s="57"/>
      <c r="Q7" s="57"/>
      <c r="R7" s="57"/>
    </row>
    <row r="8" spans="1:18" x14ac:dyDescent="0.2">
      <c r="A8" s="18" t="s">
        <v>781</v>
      </c>
      <c r="B8" s="14" t="s">
        <v>775</v>
      </c>
      <c r="C8" s="14">
        <v>23.62</v>
      </c>
      <c r="D8" s="14"/>
      <c r="E8" s="16">
        <f t="shared" si="3"/>
        <v>4224000</v>
      </c>
      <c r="F8" s="17">
        <f t="shared" si="1"/>
        <v>3893004.558282</v>
      </c>
      <c r="G8" s="14" t="s">
        <v>776</v>
      </c>
      <c r="H8" s="14">
        <f>+H7</f>
        <v>38</v>
      </c>
      <c r="I8" s="14">
        <f t="shared" si="4"/>
        <v>2.7E-2</v>
      </c>
      <c r="J8" s="14">
        <v>12</v>
      </c>
      <c r="K8" s="16">
        <f t="shared" si="0"/>
        <v>105111.12307361401</v>
      </c>
      <c r="L8" s="19">
        <f t="shared" si="2"/>
        <v>3787893.4352083858</v>
      </c>
      <c r="N8" s="57" t="s">
        <v>945</v>
      </c>
      <c r="O8" s="57"/>
      <c r="P8" s="57"/>
      <c r="Q8" s="57"/>
      <c r="R8" s="57"/>
    </row>
    <row r="9" spans="1:18" x14ac:dyDescent="0.2">
      <c r="A9" s="18" t="s">
        <v>782</v>
      </c>
      <c r="B9" s="14" t="s">
        <v>775</v>
      </c>
      <c r="C9" s="14">
        <v>23.62</v>
      </c>
      <c r="D9" s="14"/>
      <c r="E9" s="16">
        <f t="shared" si="3"/>
        <v>4224000</v>
      </c>
      <c r="F9" s="17">
        <f t="shared" si="1"/>
        <v>3787893.4352083858</v>
      </c>
      <c r="G9" s="14" t="s">
        <v>776</v>
      </c>
      <c r="H9" s="14">
        <f>+H8</f>
        <v>38</v>
      </c>
      <c r="I9" s="14">
        <f t="shared" si="4"/>
        <v>2.7E-2</v>
      </c>
      <c r="J9" s="14">
        <v>12</v>
      </c>
      <c r="K9" s="16">
        <f t="shared" si="0"/>
        <v>102273.12275062641</v>
      </c>
      <c r="L9" s="19">
        <f t="shared" si="2"/>
        <v>3685620.3124577594</v>
      </c>
      <c r="N9" s="57" t="s">
        <v>946</v>
      </c>
      <c r="O9" s="57"/>
      <c r="P9" s="57"/>
      <c r="Q9" s="57"/>
      <c r="R9" s="57"/>
    </row>
    <row r="10" spans="1:18" x14ac:dyDescent="0.2">
      <c r="A10" s="18" t="s">
        <v>783</v>
      </c>
      <c r="B10" s="14" t="s">
        <v>775</v>
      </c>
      <c r="C10" s="14">
        <v>23.62</v>
      </c>
      <c r="D10" s="14"/>
      <c r="E10" s="16">
        <f t="shared" si="3"/>
        <v>4224000</v>
      </c>
      <c r="F10" s="17">
        <f t="shared" si="1"/>
        <v>3685620.3124577594</v>
      </c>
      <c r="G10" s="14" t="s">
        <v>776</v>
      </c>
      <c r="H10" s="14">
        <f>+H9</f>
        <v>38</v>
      </c>
      <c r="I10" s="14">
        <f t="shared" si="4"/>
        <v>2.7E-2</v>
      </c>
      <c r="J10" s="14">
        <v>12</v>
      </c>
      <c r="K10" s="16">
        <f t="shared" si="0"/>
        <v>99511.748436359499</v>
      </c>
      <c r="L10" s="19">
        <f t="shared" si="2"/>
        <v>3586108.5640213997</v>
      </c>
      <c r="N10" s="57"/>
      <c r="O10" s="57"/>
      <c r="P10" s="57"/>
      <c r="Q10" s="57"/>
      <c r="R10" s="57"/>
    </row>
    <row r="11" spans="1:18" x14ac:dyDescent="0.2">
      <c r="A11" s="18" t="s">
        <v>784</v>
      </c>
      <c r="B11" s="14" t="s">
        <v>775</v>
      </c>
      <c r="C11" s="14">
        <v>23.62</v>
      </c>
      <c r="D11" s="14"/>
      <c r="E11" s="16">
        <f t="shared" si="3"/>
        <v>4224000</v>
      </c>
      <c r="F11" s="17">
        <f t="shared" si="1"/>
        <v>3586108.5640213997</v>
      </c>
      <c r="G11" s="14" t="s">
        <v>776</v>
      </c>
      <c r="H11" s="14">
        <f>+H10</f>
        <v>38</v>
      </c>
      <c r="I11" s="14">
        <f t="shared" si="4"/>
        <v>2.7E-2</v>
      </c>
      <c r="J11" s="14">
        <v>12</v>
      </c>
      <c r="K11" s="16">
        <f>+F11*I11*J11/12</f>
        <v>96824.931228577785</v>
      </c>
      <c r="L11" s="19">
        <f t="shared" si="2"/>
        <v>3489283.6327928221</v>
      </c>
      <c r="N11" s="57"/>
      <c r="O11" s="57"/>
      <c r="P11" s="57"/>
      <c r="Q11" s="57"/>
      <c r="R11" s="57"/>
    </row>
    <row r="12" spans="1:18" x14ac:dyDescent="0.2">
      <c r="A12" s="18" t="s">
        <v>785</v>
      </c>
      <c r="B12" s="14" t="s">
        <v>775</v>
      </c>
      <c r="C12" s="14">
        <v>23.62</v>
      </c>
      <c r="D12" s="14"/>
      <c r="E12" s="16">
        <f t="shared" si="3"/>
        <v>4224000</v>
      </c>
      <c r="F12" s="17">
        <f>+L11</f>
        <v>3489283.6327928221</v>
      </c>
      <c r="G12" s="14" t="s">
        <v>776</v>
      </c>
      <c r="H12" s="14">
        <f>+H11</f>
        <v>38</v>
      </c>
      <c r="I12" s="14">
        <f t="shared" si="4"/>
        <v>2.7E-2</v>
      </c>
      <c r="J12" s="14">
        <v>12</v>
      </c>
      <c r="K12" s="16">
        <f>+F12*I12*J12/12</f>
        <v>94210.65808540619</v>
      </c>
      <c r="L12" s="19">
        <f>+F12-K12</f>
        <v>3395072.9747074158</v>
      </c>
      <c r="N12" s="57" t="s">
        <v>856</v>
      </c>
      <c r="O12" s="541">
        <f>+詳細利益試算表１!C5</f>
        <v>17600000</v>
      </c>
      <c r="P12" s="57"/>
      <c r="Q12" s="57"/>
      <c r="R12" s="57"/>
    </row>
    <row r="13" spans="1:18" x14ac:dyDescent="0.2">
      <c r="A13" s="18" t="s">
        <v>786</v>
      </c>
      <c r="B13" s="14" t="s">
        <v>775</v>
      </c>
      <c r="C13" s="14">
        <v>23.62</v>
      </c>
      <c r="D13" s="14"/>
      <c r="E13" s="16">
        <f t="shared" si="3"/>
        <v>4224000</v>
      </c>
      <c r="F13" s="17">
        <f t="shared" ref="F13:F20" si="5">+L12</f>
        <v>3395072.9747074158</v>
      </c>
      <c r="G13" s="14" t="s">
        <v>776</v>
      </c>
      <c r="H13" s="14">
        <f t="shared" ref="H13:H20" si="6">+H12</f>
        <v>38</v>
      </c>
      <c r="I13" s="14">
        <f t="shared" si="4"/>
        <v>2.7E-2</v>
      </c>
      <c r="J13" s="14">
        <v>12</v>
      </c>
      <c r="K13" s="16">
        <f t="shared" ref="K13:K20" si="7">+F13*I13*J13/12</f>
        <v>91666.970317100218</v>
      </c>
      <c r="L13" s="19">
        <f t="shared" ref="L13:L20" si="8">+F13-K13</f>
        <v>3303406.0043903156</v>
      </c>
      <c r="N13" s="57" t="s">
        <v>857</v>
      </c>
      <c r="O13" s="539">
        <v>0.24</v>
      </c>
      <c r="P13" s="57"/>
      <c r="Q13" s="540"/>
      <c r="R13" s="57"/>
    </row>
    <row r="14" spans="1:18" x14ac:dyDescent="0.2">
      <c r="A14" s="18" t="s">
        <v>787</v>
      </c>
      <c r="B14" s="14" t="s">
        <v>775</v>
      </c>
      <c r="C14" s="14">
        <v>23.62</v>
      </c>
      <c r="D14" s="14"/>
      <c r="E14" s="16">
        <f t="shared" si="3"/>
        <v>4224000</v>
      </c>
      <c r="F14" s="17">
        <f t="shared" si="5"/>
        <v>3303406.0043903156</v>
      </c>
      <c r="G14" s="14" t="s">
        <v>776</v>
      </c>
      <c r="H14" s="14">
        <f t="shared" si="6"/>
        <v>38</v>
      </c>
      <c r="I14" s="14">
        <f t="shared" si="4"/>
        <v>2.7E-2</v>
      </c>
      <c r="J14" s="14">
        <v>12</v>
      </c>
      <c r="K14" s="16">
        <f t="shared" si="7"/>
        <v>89191.962118538519</v>
      </c>
      <c r="L14" s="19">
        <f t="shared" si="8"/>
        <v>3214214.0422717771</v>
      </c>
      <c r="N14" s="57" t="s">
        <v>858</v>
      </c>
      <c r="O14" s="542">
        <f>+O12*O13</f>
        <v>4224000</v>
      </c>
      <c r="P14" s="57"/>
      <c r="Q14" s="57"/>
      <c r="R14" s="57"/>
    </row>
    <row r="15" spans="1:18" x14ac:dyDescent="0.2">
      <c r="A15" s="18" t="s">
        <v>788</v>
      </c>
      <c r="B15" s="14" t="s">
        <v>775</v>
      </c>
      <c r="C15" s="14">
        <v>23.62</v>
      </c>
      <c r="D15" s="14"/>
      <c r="E15" s="16">
        <f t="shared" si="3"/>
        <v>4224000</v>
      </c>
      <c r="F15" s="17">
        <f t="shared" si="5"/>
        <v>3214214.0422717771</v>
      </c>
      <c r="G15" s="14" t="s">
        <v>776</v>
      </c>
      <c r="H15" s="14">
        <f t="shared" si="6"/>
        <v>38</v>
      </c>
      <c r="I15" s="14">
        <f t="shared" si="4"/>
        <v>2.7E-2</v>
      </c>
      <c r="J15" s="14">
        <v>12</v>
      </c>
      <c r="K15" s="16">
        <f t="shared" si="7"/>
        <v>86783.779141337975</v>
      </c>
      <c r="L15" s="19">
        <f t="shared" si="8"/>
        <v>3127430.263130439</v>
      </c>
    </row>
    <row r="16" spans="1:18" x14ac:dyDescent="0.2">
      <c r="A16" s="18" t="s">
        <v>789</v>
      </c>
      <c r="B16" s="14" t="s">
        <v>775</v>
      </c>
      <c r="C16" s="14">
        <v>23.62</v>
      </c>
      <c r="D16" s="14"/>
      <c r="E16" s="16">
        <f t="shared" si="3"/>
        <v>4224000</v>
      </c>
      <c r="F16" s="17">
        <f t="shared" si="5"/>
        <v>3127430.263130439</v>
      </c>
      <c r="G16" s="14" t="s">
        <v>776</v>
      </c>
      <c r="H16" s="14">
        <f t="shared" si="6"/>
        <v>38</v>
      </c>
      <c r="I16" s="14">
        <f t="shared" si="4"/>
        <v>2.7E-2</v>
      </c>
      <c r="J16" s="14">
        <v>12</v>
      </c>
      <c r="K16" s="16">
        <f t="shared" si="7"/>
        <v>84440.617104521851</v>
      </c>
      <c r="L16" s="19">
        <f t="shared" si="8"/>
        <v>3042989.646025917</v>
      </c>
    </row>
    <row r="17" spans="1:12" x14ac:dyDescent="0.2">
      <c r="A17" s="18" t="s">
        <v>790</v>
      </c>
      <c r="B17" s="14" t="s">
        <v>775</v>
      </c>
      <c r="C17" s="14">
        <v>23.62</v>
      </c>
      <c r="D17" s="14"/>
      <c r="E17" s="16">
        <f t="shared" si="3"/>
        <v>4224000</v>
      </c>
      <c r="F17" s="17">
        <f t="shared" si="5"/>
        <v>3042989.646025917</v>
      </c>
      <c r="G17" s="14" t="s">
        <v>776</v>
      </c>
      <c r="H17" s="14">
        <f t="shared" si="6"/>
        <v>38</v>
      </c>
      <c r="I17" s="14">
        <f t="shared" si="4"/>
        <v>2.7E-2</v>
      </c>
      <c r="J17" s="14">
        <v>12</v>
      </c>
      <c r="K17" s="16">
        <f t="shared" si="7"/>
        <v>82160.720442699763</v>
      </c>
      <c r="L17" s="19">
        <f t="shared" si="8"/>
        <v>2960828.9255832173</v>
      </c>
    </row>
    <row r="18" spans="1:12" x14ac:dyDescent="0.2">
      <c r="A18" s="18" t="s">
        <v>791</v>
      </c>
      <c r="B18" s="14" t="s">
        <v>775</v>
      </c>
      <c r="C18" s="14">
        <v>23.62</v>
      </c>
      <c r="D18" s="14"/>
      <c r="E18" s="16">
        <f t="shared" si="3"/>
        <v>4224000</v>
      </c>
      <c r="F18" s="17">
        <f t="shared" si="5"/>
        <v>2960828.9255832173</v>
      </c>
      <c r="G18" s="14" t="s">
        <v>776</v>
      </c>
      <c r="H18" s="14">
        <f t="shared" si="6"/>
        <v>38</v>
      </c>
      <c r="I18" s="14">
        <f t="shared" si="4"/>
        <v>2.7E-2</v>
      </c>
      <c r="J18" s="14">
        <v>12</v>
      </c>
      <c r="K18" s="16">
        <f t="shared" si="7"/>
        <v>79942.380990746868</v>
      </c>
      <c r="L18" s="19">
        <f t="shared" si="8"/>
        <v>2880886.5445924704</v>
      </c>
    </row>
    <row r="19" spans="1:12" x14ac:dyDescent="0.2">
      <c r="A19" s="18" t="s">
        <v>792</v>
      </c>
      <c r="B19" s="14" t="s">
        <v>775</v>
      </c>
      <c r="C19" s="14">
        <v>23.62</v>
      </c>
      <c r="D19" s="14"/>
      <c r="E19" s="16">
        <f t="shared" si="3"/>
        <v>4224000</v>
      </c>
      <c r="F19" s="17">
        <f t="shared" si="5"/>
        <v>2880886.5445924704</v>
      </c>
      <c r="G19" s="14" t="s">
        <v>776</v>
      </c>
      <c r="H19" s="14">
        <f t="shared" si="6"/>
        <v>38</v>
      </c>
      <c r="I19" s="14">
        <f t="shared" si="4"/>
        <v>2.7E-2</v>
      </c>
      <c r="J19" s="14">
        <v>12</v>
      </c>
      <c r="K19" s="16">
        <f t="shared" si="7"/>
        <v>77783.936703996704</v>
      </c>
      <c r="L19" s="19">
        <f t="shared" si="8"/>
        <v>2803102.6078884737</v>
      </c>
    </row>
    <row r="20" spans="1:12" ht="15" thickBot="1" x14ac:dyDescent="0.25">
      <c r="A20" s="20" t="s">
        <v>793</v>
      </c>
      <c r="B20" s="21" t="s">
        <v>775</v>
      </c>
      <c r="C20" s="21">
        <v>23.62</v>
      </c>
      <c r="D20" s="21"/>
      <c r="E20" s="16">
        <f t="shared" si="3"/>
        <v>4224000</v>
      </c>
      <c r="F20" s="23">
        <f t="shared" si="5"/>
        <v>2803102.6078884737</v>
      </c>
      <c r="G20" s="21" t="s">
        <v>776</v>
      </c>
      <c r="H20" s="21">
        <f t="shared" si="6"/>
        <v>38</v>
      </c>
      <c r="I20" s="21">
        <f t="shared" si="4"/>
        <v>2.7E-2</v>
      </c>
      <c r="J20" s="21">
        <v>12</v>
      </c>
      <c r="K20" s="22">
        <f t="shared" si="7"/>
        <v>75683.770412988786</v>
      </c>
      <c r="L20" s="24">
        <f t="shared" si="8"/>
        <v>2727418.8374754847</v>
      </c>
    </row>
    <row r="22" spans="1:12" x14ac:dyDescent="0.2">
      <c r="I22" s="12"/>
    </row>
    <row r="24" spans="1:12" x14ac:dyDescent="0.2">
      <c r="I24" s="12"/>
    </row>
    <row r="26" spans="1:12" x14ac:dyDescent="0.2">
      <c r="I26" s="13"/>
    </row>
    <row r="28" spans="1:12" x14ac:dyDescent="0.2">
      <c r="I28" s="13"/>
    </row>
    <row r="30" spans="1:12" x14ac:dyDescent="0.2">
      <c r="I30" s="13"/>
    </row>
    <row r="100" spans="1:1" x14ac:dyDescent="0.2">
      <c r="A100" s="532" t="s">
        <v>978</v>
      </c>
    </row>
  </sheetData>
  <sheetProtection sheet="1" objects="1" scenarios="1" selectLockedCells="1" selectUnlockedCells="1"/>
  <phoneticPr fontId="6"/>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DFB66-91F1-411E-9BB3-1CA3AE2A3C64}">
  <dimension ref="A1:M100"/>
  <sheetViews>
    <sheetView showGridLines="0" zoomScaleNormal="100" workbookViewId="0">
      <selection activeCell="G12" sqref="G12"/>
    </sheetView>
  </sheetViews>
  <sheetFormatPr defaultColWidth="9.109375" defaultRowHeight="14.4" x14ac:dyDescent="0.3"/>
  <cols>
    <col min="1" max="1" width="4.5546875" style="64" customWidth="1"/>
    <col min="2" max="2" width="32.33203125" style="64" customWidth="1"/>
    <col min="3" max="3" width="19.21875" style="142" customWidth="1"/>
    <col min="4" max="8" width="28.44140625" style="64" customWidth="1"/>
    <col min="9" max="9" width="13.88671875" style="64" customWidth="1"/>
    <col min="10" max="10" width="8" style="64" customWidth="1"/>
    <col min="11" max="16384" width="9.109375" style="64"/>
  </cols>
  <sheetData>
    <row r="1" spans="1:13" ht="31.2" customHeight="1" x14ac:dyDescent="0.45">
      <c r="A1" s="141" t="s">
        <v>550</v>
      </c>
      <c r="B1" s="62"/>
      <c r="C1" s="430"/>
    </row>
    <row r="2" spans="1:13" ht="31.2" customHeight="1" x14ac:dyDescent="0.45">
      <c r="A2" s="141"/>
      <c r="B2" s="66" t="s">
        <v>968</v>
      </c>
      <c r="C2" s="430"/>
    </row>
    <row r="3" spans="1:13" s="67" customFormat="1" ht="15" thickBot="1" x14ac:dyDescent="0.35">
      <c r="A3" s="64"/>
      <c r="B3" s="64"/>
      <c r="C3" s="64"/>
    </row>
    <row r="4" spans="1:13" s="68" customFormat="1" ht="36" customHeight="1" thickBot="1" x14ac:dyDescent="0.35">
      <c r="B4" s="431" t="s">
        <v>3</v>
      </c>
      <c r="C4" s="432" t="s">
        <v>812</v>
      </c>
      <c r="D4" s="433" t="s">
        <v>811</v>
      </c>
      <c r="E4" s="433" t="s">
        <v>813</v>
      </c>
      <c r="F4" s="433" t="s">
        <v>814</v>
      </c>
      <c r="G4" s="433" t="s">
        <v>815</v>
      </c>
      <c r="H4" s="433" t="s">
        <v>816</v>
      </c>
    </row>
    <row r="5" spans="1:13" ht="18" customHeight="1" x14ac:dyDescent="0.3">
      <c r="A5" s="116" t="s">
        <v>557</v>
      </c>
      <c r="B5" s="148" t="s">
        <v>0</v>
      </c>
      <c r="C5" s="149"/>
      <c r="D5" s="4">
        <v>17800000</v>
      </c>
      <c r="E5" s="32"/>
      <c r="F5" s="32"/>
      <c r="G5" s="32"/>
      <c r="H5" s="47"/>
    </row>
    <row r="6" spans="1:13" ht="18" customHeight="1" x14ac:dyDescent="0.3">
      <c r="A6" s="116" t="s">
        <v>558</v>
      </c>
      <c r="B6" s="152" t="s">
        <v>2</v>
      </c>
      <c r="C6" s="153"/>
      <c r="D6" s="4">
        <v>600000</v>
      </c>
      <c r="E6" s="33"/>
      <c r="F6" s="33"/>
      <c r="G6" s="33"/>
      <c r="H6" s="48"/>
    </row>
    <row r="7" spans="1:13" ht="18" customHeight="1" x14ac:dyDescent="0.3">
      <c r="A7" s="116" t="s">
        <v>559</v>
      </c>
      <c r="B7" s="152" t="s">
        <v>755</v>
      </c>
      <c r="C7" s="153"/>
      <c r="D7" s="4">
        <v>1500000</v>
      </c>
      <c r="E7" s="33"/>
      <c r="F7" s="33"/>
      <c r="G7" s="33"/>
      <c r="H7" s="48"/>
    </row>
    <row r="8" spans="1:13" ht="18" customHeight="1" x14ac:dyDescent="0.3">
      <c r="A8" s="116" t="s">
        <v>560</v>
      </c>
      <c r="B8" s="152" t="s">
        <v>11</v>
      </c>
      <c r="C8" s="157" t="s">
        <v>832</v>
      </c>
      <c r="D8" s="382">
        <v>16900000</v>
      </c>
      <c r="E8" s="120"/>
      <c r="F8" s="120"/>
      <c r="G8" s="120"/>
      <c r="H8" s="383"/>
    </row>
    <row r="9" spans="1:13" ht="18" customHeight="1" x14ac:dyDescent="0.3">
      <c r="A9" s="116" t="s">
        <v>561</v>
      </c>
      <c r="B9" s="152" t="s">
        <v>854</v>
      </c>
      <c r="C9" s="153" t="s">
        <v>559</v>
      </c>
      <c r="D9" s="382">
        <v>1500000</v>
      </c>
      <c r="E9" s="120"/>
      <c r="F9" s="120"/>
      <c r="G9" s="120"/>
      <c r="H9" s="383"/>
    </row>
    <row r="10" spans="1:13" ht="18" customHeight="1" x14ac:dyDescent="0.3">
      <c r="A10" s="116" t="s">
        <v>562</v>
      </c>
      <c r="B10" s="152" t="s">
        <v>13</v>
      </c>
      <c r="C10" s="153"/>
      <c r="D10" s="4">
        <v>87500</v>
      </c>
      <c r="E10" s="33"/>
      <c r="F10" s="33"/>
      <c r="G10" s="33"/>
      <c r="H10" s="48"/>
    </row>
    <row r="11" spans="1:13" ht="18" customHeight="1" x14ac:dyDescent="0.3">
      <c r="A11" s="116" t="s">
        <v>563</v>
      </c>
      <c r="B11" s="152" t="s">
        <v>14</v>
      </c>
      <c r="C11" s="153"/>
      <c r="D11" s="4">
        <v>6000</v>
      </c>
      <c r="E11" s="33"/>
      <c r="F11" s="33"/>
      <c r="G11" s="33"/>
      <c r="H11" s="48"/>
    </row>
    <row r="12" spans="1:13" ht="18" customHeight="1" x14ac:dyDescent="0.3">
      <c r="A12" s="116" t="s">
        <v>564</v>
      </c>
      <c r="B12" s="152" t="s">
        <v>15</v>
      </c>
      <c r="C12" s="153"/>
      <c r="D12" s="4">
        <v>7190</v>
      </c>
      <c r="E12" s="33"/>
      <c r="F12" s="33"/>
      <c r="G12" s="33"/>
      <c r="H12" s="48"/>
    </row>
    <row r="13" spans="1:13" ht="18" customHeight="1" x14ac:dyDescent="0.3">
      <c r="A13" s="116" t="s">
        <v>565</v>
      </c>
      <c r="B13" s="152" t="s">
        <v>16</v>
      </c>
      <c r="C13" s="153"/>
      <c r="D13" s="4">
        <v>3150</v>
      </c>
      <c r="E13" s="33"/>
      <c r="F13" s="33"/>
      <c r="G13" s="33"/>
      <c r="H13" s="48"/>
    </row>
    <row r="14" spans="1:13" ht="18" customHeight="1" x14ac:dyDescent="0.3">
      <c r="A14" s="116" t="s">
        <v>566</v>
      </c>
      <c r="B14" s="152" t="s">
        <v>754</v>
      </c>
      <c r="C14" s="153"/>
      <c r="D14" s="4">
        <v>0</v>
      </c>
      <c r="E14" s="33"/>
      <c r="F14" s="33"/>
      <c r="G14" s="33"/>
      <c r="H14" s="48"/>
    </row>
    <row r="15" spans="1:13" ht="18" customHeight="1" x14ac:dyDescent="0.3">
      <c r="A15" s="116" t="s">
        <v>567</v>
      </c>
      <c r="B15" s="152"/>
      <c r="C15" s="153"/>
      <c r="D15" s="382"/>
      <c r="E15" s="120"/>
      <c r="F15" s="120"/>
      <c r="G15" s="120"/>
      <c r="H15" s="383"/>
      <c r="L15" s="117"/>
      <c r="M15" s="82"/>
    </row>
    <row r="16" spans="1:13" ht="18" customHeight="1" x14ac:dyDescent="0.3">
      <c r="A16" s="116" t="s">
        <v>568</v>
      </c>
      <c r="B16" s="152" t="s">
        <v>1</v>
      </c>
      <c r="C16" s="158"/>
      <c r="D16" s="5">
        <v>2.75E-2</v>
      </c>
      <c r="E16" s="34"/>
      <c r="F16" s="34"/>
      <c r="G16" s="34"/>
      <c r="H16" s="49"/>
      <c r="L16" s="117"/>
      <c r="M16" s="82"/>
    </row>
    <row r="17" spans="1:13" ht="18" customHeight="1" x14ac:dyDescent="0.3">
      <c r="A17" s="116" t="s">
        <v>569</v>
      </c>
      <c r="B17" s="152" t="s">
        <v>12</v>
      </c>
      <c r="C17" s="159"/>
      <c r="D17" s="6">
        <v>29</v>
      </c>
      <c r="E17" s="35"/>
      <c r="F17" s="35"/>
      <c r="G17" s="35"/>
      <c r="H17" s="50"/>
      <c r="L17" s="117"/>
      <c r="M17" s="82"/>
    </row>
    <row r="18" spans="1:13" ht="18" customHeight="1" x14ac:dyDescent="0.3">
      <c r="A18" s="116" t="s">
        <v>570</v>
      </c>
      <c r="B18" s="152" t="s">
        <v>756</v>
      </c>
      <c r="C18" s="153"/>
      <c r="D18" s="384">
        <v>70527.57154682184</v>
      </c>
      <c r="E18" s="121"/>
      <c r="F18" s="121"/>
      <c r="G18" s="121"/>
      <c r="H18" s="385"/>
      <c r="L18" s="117"/>
      <c r="M18" s="82"/>
    </row>
    <row r="19" spans="1:13" ht="18" customHeight="1" x14ac:dyDescent="0.3">
      <c r="A19" s="116" t="s">
        <v>571</v>
      </c>
      <c r="B19" s="161" t="s">
        <v>603</v>
      </c>
      <c r="C19" s="162"/>
      <c r="D19" s="7">
        <v>20</v>
      </c>
      <c r="E19" s="36"/>
      <c r="F19" s="36"/>
      <c r="G19" s="36"/>
      <c r="H19" s="51"/>
      <c r="L19" s="117"/>
      <c r="M19" s="82"/>
    </row>
    <row r="20" spans="1:13" ht="18" customHeight="1" x14ac:dyDescent="0.3">
      <c r="A20" s="116" t="s">
        <v>572</v>
      </c>
      <c r="B20" s="161" t="s">
        <v>697</v>
      </c>
      <c r="C20" s="165" t="s">
        <v>749</v>
      </c>
      <c r="D20" s="386">
        <v>0.9452054794520548</v>
      </c>
      <c r="E20" s="122"/>
      <c r="F20" s="122"/>
      <c r="G20" s="122"/>
      <c r="H20" s="387"/>
      <c r="L20" s="117"/>
      <c r="M20" s="82"/>
    </row>
    <row r="21" spans="1:13" ht="18" customHeight="1" x14ac:dyDescent="0.3">
      <c r="A21" s="116" t="s">
        <v>573</v>
      </c>
      <c r="B21" s="161" t="s">
        <v>728</v>
      </c>
      <c r="C21" s="167"/>
      <c r="D21" s="8">
        <v>365</v>
      </c>
      <c r="E21" s="37"/>
      <c r="F21" s="37"/>
      <c r="G21" s="37"/>
      <c r="H21" s="52"/>
      <c r="L21" s="117"/>
      <c r="M21" s="82"/>
    </row>
    <row r="22" spans="1:13" ht="18" customHeight="1" x14ac:dyDescent="0.3">
      <c r="B22" s="168"/>
      <c r="C22" s="162"/>
      <c r="D22" s="8"/>
      <c r="E22" s="123"/>
      <c r="F22" s="123"/>
      <c r="G22" s="123"/>
      <c r="H22" s="119"/>
      <c r="L22" s="117"/>
      <c r="M22" s="82"/>
    </row>
    <row r="23" spans="1:13" ht="18" customHeight="1" x14ac:dyDescent="0.3">
      <c r="A23" s="116" t="s">
        <v>574</v>
      </c>
      <c r="B23" s="161" t="s">
        <v>727</v>
      </c>
      <c r="C23" s="162"/>
      <c r="D23" s="9">
        <v>54900</v>
      </c>
      <c r="E23" s="38"/>
      <c r="F23" s="38"/>
      <c r="G23" s="38"/>
      <c r="H23" s="53"/>
      <c r="L23" s="117"/>
      <c r="M23" s="82"/>
    </row>
    <row r="24" spans="1:13" ht="18" customHeight="1" x14ac:dyDescent="0.3">
      <c r="A24" s="116" t="s">
        <v>575</v>
      </c>
      <c r="B24" s="172" t="s">
        <v>725</v>
      </c>
      <c r="C24" s="162"/>
      <c r="D24" s="9">
        <v>100000</v>
      </c>
      <c r="E24" s="38"/>
      <c r="F24" s="38"/>
      <c r="G24" s="38"/>
      <c r="H24" s="53"/>
    </row>
    <row r="25" spans="1:13" ht="18" customHeight="1" x14ac:dyDescent="0.3">
      <c r="A25" s="116" t="s">
        <v>576</v>
      </c>
      <c r="B25" s="161" t="s">
        <v>726</v>
      </c>
      <c r="C25" s="173"/>
      <c r="D25" s="9">
        <v>3000</v>
      </c>
      <c r="E25" s="39"/>
      <c r="F25" s="39"/>
      <c r="G25" s="39"/>
      <c r="H25" s="54"/>
      <c r="L25" s="117"/>
      <c r="M25" s="82"/>
    </row>
    <row r="26" spans="1:13" ht="18" customHeight="1" x14ac:dyDescent="0.3">
      <c r="A26" s="116" t="s">
        <v>577</v>
      </c>
      <c r="B26" s="161" t="s">
        <v>555</v>
      </c>
      <c r="C26" s="173" t="s">
        <v>750</v>
      </c>
      <c r="D26" s="388">
        <v>24000</v>
      </c>
      <c r="E26" s="124"/>
      <c r="F26" s="124"/>
      <c r="G26" s="124"/>
      <c r="H26" s="389"/>
      <c r="L26" s="117"/>
      <c r="M26" s="82"/>
    </row>
    <row r="27" spans="1:13" ht="18" customHeight="1" x14ac:dyDescent="0.3">
      <c r="A27" s="116" t="s">
        <v>578</v>
      </c>
      <c r="B27" s="175" t="s">
        <v>719</v>
      </c>
      <c r="C27" s="173"/>
      <c r="D27" s="9">
        <v>1000</v>
      </c>
      <c r="E27" s="39"/>
      <c r="F27" s="39"/>
      <c r="G27" s="39"/>
      <c r="H27" s="54"/>
      <c r="L27" s="117"/>
      <c r="M27" s="82"/>
    </row>
    <row r="28" spans="1:13" ht="18" customHeight="1" x14ac:dyDescent="0.3">
      <c r="A28" s="116" t="s">
        <v>579</v>
      </c>
      <c r="B28" s="175" t="s">
        <v>720</v>
      </c>
      <c r="C28" s="173"/>
      <c r="D28" s="9">
        <v>10000</v>
      </c>
      <c r="E28" s="39"/>
      <c r="F28" s="39"/>
      <c r="G28" s="39"/>
      <c r="H28" s="54"/>
      <c r="L28" s="117"/>
      <c r="M28" s="82"/>
    </row>
    <row r="29" spans="1:13" ht="18" customHeight="1" x14ac:dyDescent="0.3">
      <c r="A29" s="116" t="s">
        <v>580</v>
      </c>
      <c r="B29" s="175" t="s">
        <v>721</v>
      </c>
      <c r="C29" s="173"/>
      <c r="D29" s="9">
        <v>10000</v>
      </c>
      <c r="E29" s="39"/>
      <c r="F29" s="39"/>
      <c r="G29" s="39"/>
      <c r="H29" s="54"/>
      <c r="L29" s="117"/>
      <c r="M29" s="82"/>
    </row>
    <row r="30" spans="1:13" ht="18" customHeight="1" x14ac:dyDescent="0.3">
      <c r="A30" s="116" t="s">
        <v>581</v>
      </c>
      <c r="B30" s="175" t="s">
        <v>722</v>
      </c>
      <c r="C30" s="173"/>
      <c r="D30" s="9">
        <v>1000</v>
      </c>
      <c r="E30" s="39"/>
      <c r="F30" s="39"/>
      <c r="G30" s="39"/>
      <c r="H30" s="54"/>
      <c r="L30" s="117"/>
      <c r="M30" s="82"/>
    </row>
    <row r="31" spans="1:13" ht="18" customHeight="1" x14ac:dyDescent="0.3">
      <c r="A31" s="116" t="s">
        <v>582</v>
      </c>
      <c r="B31" s="175" t="s">
        <v>723</v>
      </c>
      <c r="C31" s="173"/>
      <c r="D31" s="9">
        <v>1000</v>
      </c>
      <c r="E31" s="39"/>
      <c r="F31" s="39"/>
      <c r="G31" s="39"/>
      <c r="H31" s="54"/>
    </row>
    <row r="32" spans="1:13" ht="18" customHeight="1" x14ac:dyDescent="0.3">
      <c r="A32" s="116" t="s">
        <v>583</v>
      </c>
      <c r="B32" s="175" t="s">
        <v>724</v>
      </c>
      <c r="C32" s="173"/>
      <c r="D32" s="9">
        <v>1000</v>
      </c>
      <c r="E32" s="39"/>
      <c r="F32" s="39"/>
      <c r="G32" s="39"/>
      <c r="H32" s="54"/>
    </row>
    <row r="33" spans="1:9" ht="18" customHeight="1" x14ac:dyDescent="0.3">
      <c r="A33" s="116" t="s">
        <v>584</v>
      </c>
      <c r="B33" s="161" t="s">
        <v>872</v>
      </c>
      <c r="C33" s="162"/>
      <c r="D33" s="9">
        <v>100000</v>
      </c>
      <c r="E33" s="39"/>
      <c r="F33" s="39"/>
      <c r="G33" s="39"/>
      <c r="H33" s="54"/>
    </row>
    <row r="34" spans="1:9" ht="18" customHeight="1" x14ac:dyDescent="0.3">
      <c r="B34" s="168"/>
      <c r="C34" s="173"/>
      <c r="D34" s="9"/>
      <c r="E34" s="123"/>
      <c r="F34" s="123"/>
      <c r="G34" s="123"/>
      <c r="H34" s="119"/>
    </row>
    <row r="35" spans="1:9" ht="18" customHeight="1" thickBot="1" x14ac:dyDescent="0.35">
      <c r="A35" s="116" t="s">
        <v>585</v>
      </c>
      <c r="B35" s="176" t="s">
        <v>556</v>
      </c>
      <c r="C35" s="173" t="s">
        <v>751</v>
      </c>
      <c r="D35" s="390">
        <v>81900</v>
      </c>
      <c r="E35" s="125"/>
      <c r="F35" s="125"/>
      <c r="G35" s="125"/>
      <c r="H35" s="391"/>
    </row>
    <row r="36" spans="1:9" ht="18" customHeight="1" thickBot="1" x14ac:dyDescent="0.35">
      <c r="A36" s="68"/>
      <c r="B36" s="178" t="s">
        <v>4</v>
      </c>
      <c r="C36" s="145" t="s">
        <v>926</v>
      </c>
      <c r="D36" s="392" t="s">
        <v>803</v>
      </c>
      <c r="E36" s="118"/>
      <c r="F36" s="118"/>
      <c r="G36" s="118"/>
      <c r="H36" s="393"/>
      <c r="I36" s="434"/>
    </row>
    <row r="37" spans="1:9" ht="18" customHeight="1" x14ac:dyDescent="0.3">
      <c r="A37" s="116" t="s">
        <v>586</v>
      </c>
      <c r="B37" s="152" t="s">
        <v>831</v>
      </c>
      <c r="C37" s="169" t="s">
        <v>752</v>
      </c>
      <c r="D37" s="394">
        <v>66365.479452054788</v>
      </c>
      <c r="E37" s="126"/>
      <c r="F37" s="126"/>
      <c r="G37" s="126"/>
      <c r="H37" s="395"/>
      <c r="I37" s="435"/>
    </row>
    <row r="38" spans="1:9" ht="18" customHeight="1" x14ac:dyDescent="0.3">
      <c r="A38" s="116" t="s">
        <v>587</v>
      </c>
      <c r="B38" s="152" t="s">
        <v>830</v>
      </c>
      <c r="C38" s="169" t="s">
        <v>834</v>
      </c>
      <c r="D38" s="396">
        <v>796385.75342465751</v>
      </c>
      <c r="E38" s="126"/>
      <c r="F38" s="126"/>
      <c r="G38" s="126"/>
      <c r="H38" s="395"/>
      <c r="I38" s="435"/>
    </row>
    <row r="39" spans="1:9" ht="15" x14ac:dyDescent="0.3">
      <c r="A39" s="116" t="s">
        <v>588</v>
      </c>
      <c r="B39" s="183" t="s">
        <v>829</v>
      </c>
      <c r="C39" s="169" t="s">
        <v>753</v>
      </c>
      <c r="D39" s="396">
        <v>-10987.092094767053</v>
      </c>
      <c r="E39" s="126"/>
      <c r="F39" s="126"/>
      <c r="G39" s="126"/>
      <c r="H39" s="395"/>
      <c r="I39" s="435"/>
    </row>
    <row r="40" spans="1:9" x14ac:dyDescent="0.3">
      <c r="A40" s="116" t="s">
        <v>589</v>
      </c>
      <c r="B40" s="183" t="s">
        <v>828</v>
      </c>
      <c r="C40" s="169" t="s">
        <v>845</v>
      </c>
      <c r="D40" s="397">
        <v>-131845.10513720463</v>
      </c>
      <c r="E40" s="127"/>
      <c r="F40" s="127"/>
      <c r="G40" s="127"/>
      <c r="H40" s="398"/>
      <c r="I40" s="65"/>
    </row>
    <row r="41" spans="1:9" x14ac:dyDescent="0.3">
      <c r="A41" s="116"/>
      <c r="B41" s="152"/>
      <c r="C41" s="169"/>
      <c r="D41" s="399"/>
      <c r="E41" s="128"/>
      <c r="F41" s="128"/>
      <c r="G41" s="128"/>
      <c r="H41" s="400"/>
    </row>
    <row r="42" spans="1:9" x14ac:dyDescent="0.3">
      <c r="A42" s="116" t="s">
        <v>590</v>
      </c>
      <c r="B42" s="187" t="s">
        <v>758</v>
      </c>
      <c r="C42" s="169" t="s">
        <v>827</v>
      </c>
      <c r="D42" s="401">
        <v>5.8988764044943819E-2</v>
      </c>
      <c r="E42" s="129"/>
      <c r="F42" s="129"/>
      <c r="G42" s="129"/>
      <c r="H42" s="402"/>
    </row>
    <row r="43" spans="1:9" x14ac:dyDescent="0.3">
      <c r="A43" s="116" t="s">
        <v>591</v>
      </c>
      <c r="B43" s="187" t="s">
        <v>757</v>
      </c>
      <c r="C43" s="169" t="s">
        <v>760</v>
      </c>
      <c r="D43" s="403">
        <v>4.4740772664306601E-2</v>
      </c>
      <c r="E43" s="130"/>
      <c r="F43" s="130"/>
      <c r="G43" s="130"/>
      <c r="H43" s="404"/>
    </row>
    <row r="44" spans="1:9" x14ac:dyDescent="0.3">
      <c r="A44" s="116"/>
      <c r="B44" s="152"/>
      <c r="C44" s="169"/>
      <c r="D44" s="405"/>
      <c r="E44" s="131"/>
      <c r="F44" s="131"/>
      <c r="G44" s="131"/>
      <c r="H44" s="406"/>
    </row>
    <row r="45" spans="1:9" ht="16.2" thickBot="1" x14ac:dyDescent="0.35">
      <c r="A45" s="116"/>
      <c r="B45" s="191" t="s">
        <v>759</v>
      </c>
      <c r="C45" s="192" t="s">
        <v>761</v>
      </c>
      <c r="D45" s="407">
        <v>-7.4070283784946423E-3</v>
      </c>
      <c r="E45" s="132"/>
      <c r="F45" s="132"/>
      <c r="G45" s="132"/>
      <c r="H45" s="408"/>
    </row>
    <row r="46" spans="1:9" ht="15.6" thickBot="1" x14ac:dyDescent="0.35">
      <c r="B46" s="108"/>
      <c r="C46" s="108"/>
      <c r="D46" s="409"/>
      <c r="E46" s="60"/>
      <c r="F46" s="60"/>
      <c r="G46" s="60"/>
      <c r="H46" s="60"/>
    </row>
    <row r="47" spans="1:9" ht="24.6" x14ac:dyDescent="0.45">
      <c r="B47" s="196" t="s">
        <v>847</v>
      </c>
      <c r="C47" s="436" t="s">
        <v>926</v>
      </c>
      <c r="D47" s="410" t="s">
        <v>803</v>
      </c>
      <c r="E47" s="411"/>
      <c r="F47" s="411"/>
      <c r="G47" s="411"/>
      <c r="H47" s="412"/>
    </row>
    <row r="48" spans="1:9" ht="15" x14ac:dyDescent="0.3">
      <c r="A48" s="116" t="s">
        <v>592</v>
      </c>
      <c r="B48" s="201" t="s">
        <v>604</v>
      </c>
      <c r="C48" s="101"/>
      <c r="D48" s="29">
        <v>353818.05880475708</v>
      </c>
      <c r="E48" s="133"/>
      <c r="F48" s="133"/>
      <c r="G48" s="133"/>
      <c r="H48" s="413"/>
    </row>
    <row r="49" spans="1:8" ht="15" x14ac:dyDescent="0.3">
      <c r="A49" s="116" t="s">
        <v>593</v>
      </c>
      <c r="B49" s="201" t="s">
        <v>554</v>
      </c>
      <c r="C49" s="101"/>
      <c r="D49" s="10">
        <v>3.0000000000000001E-3</v>
      </c>
      <c r="E49" s="40"/>
      <c r="F49" s="40"/>
      <c r="G49" s="40"/>
      <c r="H49" s="46"/>
    </row>
    <row r="50" spans="1:8" ht="15" x14ac:dyDescent="0.3">
      <c r="A50" s="116" t="s">
        <v>594</v>
      </c>
      <c r="B50" s="201" t="s">
        <v>605</v>
      </c>
      <c r="C50" s="101" t="s">
        <v>599</v>
      </c>
      <c r="D50" s="388">
        <v>352756.60462834279</v>
      </c>
      <c r="E50" s="133"/>
      <c r="F50" s="133"/>
      <c r="G50" s="133"/>
      <c r="H50" s="413"/>
    </row>
    <row r="51" spans="1:8" ht="15" x14ac:dyDescent="0.3">
      <c r="A51" s="116" t="s">
        <v>595</v>
      </c>
      <c r="B51" s="201" t="s">
        <v>606</v>
      </c>
      <c r="C51" s="101" t="s">
        <v>600</v>
      </c>
      <c r="D51" s="388">
        <v>220911.49949113815</v>
      </c>
      <c r="E51" s="133"/>
      <c r="F51" s="133"/>
      <c r="G51" s="133"/>
      <c r="H51" s="413"/>
    </row>
    <row r="52" spans="1:8" ht="15" x14ac:dyDescent="0.3">
      <c r="A52" s="116"/>
      <c r="B52" s="206"/>
      <c r="C52" s="101"/>
      <c r="D52" s="388"/>
      <c r="E52" s="134"/>
      <c r="F52" s="134"/>
      <c r="G52" s="134"/>
      <c r="H52" s="414"/>
    </row>
    <row r="53" spans="1:8" ht="15" x14ac:dyDescent="0.3">
      <c r="A53" s="116" t="s">
        <v>596</v>
      </c>
      <c r="B53" s="208" t="s">
        <v>552</v>
      </c>
      <c r="C53" s="209" t="s">
        <v>601</v>
      </c>
      <c r="D53" s="415">
        <v>1.2410758398378548E-2</v>
      </c>
      <c r="E53" s="135"/>
      <c r="F53" s="135"/>
      <c r="G53" s="135"/>
      <c r="H53" s="416"/>
    </row>
    <row r="54" spans="1:8" ht="15.6" thickBot="1" x14ac:dyDescent="0.35">
      <c r="A54" s="116" t="s">
        <v>597</v>
      </c>
      <c r="B54" s="210" t="s">
        <v>553</v>
      </c>
      <c r="C54" s="211" t="s">
        <v>602</v>
      </c>
      <c r="D54" s="417">
        <v>0.10519595213863721</v>
      </c>
      <c r="E54" s="136"/>
      <c r="F54" s="136"/>
      <c r="G54" s="136"/>
      <c r="H54" s="418"/>
    </row>
    <row r="55" spans="1:8" ht="15" x14ac:dyDescent="0.3">
      <c r="A55" s="116"/>
      <c r="B55" s="117"/>
      <c r="C55" s="88"/>
      <c r="D55" s="419"/>
      <c r="E55" s="137"/>
      <c r="F55" s="137"/>
      <c r="G55" s="137"/>
      <c r="H55" s="137"/>
    </row>
    <row r="56" spans="1:8" ht="15.6" thickBot="1" x14ac:dyDescent="0.35">
      <c r="A56" s="116"/>
      <c r="B56" s="108"/>
      <c r="C56" s="108"/>
      <c r="D56" s="420"/>
      <c r="E56" s="60"/>
      <c r="F56" s="60"/>
      <c r="G56" s="60"/>
      <c r="H56" s="60"/>
    </row>
    <row r="57" spans="1:8" ht="24.6" x14ac:dyDescent="0.45">
      <c r="A57" s="116"/>
      <c r="B57" s="215" t="s">
        <v>808</v>
      </c>
      <c r="C57" s="437" t="s">
        <v>926</v>
      </c>
      <c r="D57" s="421" t="s">
        <v>803</v>
      </c>
      <c r="E57" s="422"/>
      <c r="F57" s="422"/>
      <c r="G57" s="422"/>
      <c r="H57" s="423"/>
    </row>
    <row r="58" spans="1:8" ht="15" x14ac:dyDescent="0.3">
      <c r="A58" s="116" t="s">
        <v>890</v>
      </c>
      <c r="B58" s="220" t="s">
        <v>807</v>
      </c>
      <c r="C58" s="101"/>
      <c r="D58" s="388">
        <v>29229.5</v>
      </c>
      <c r="E58" s="133"/>
      <c r="F58" s="133"/>
      <c r="G58" s="133"/>
      <c r="H58" s="413"/>
    </row>
    <row r="59" spans="1:8" ht="15" x14ac:dyDescent="0.3">
      <c r="A59" s="116"/>
      <c r="B59" s="206"/>
      <c r="C59" s="101"/>
      <c r="D59" s="388"/>
      <c r="E59" s="134"/>
      <c r="F59" s="134"/>
      <c r="G59" s="134"/>
      <c r="H59" s="414"/>
    </row>
    <row r="60" spans="1:8" ht="15" x14ac:dyDescent="0.3">
      <c r="A60" s="116" t="s">
        <v>891</v>
      </c>
      <c r="B60" s="208" t="s">
        <v>808</v>
      </c>
      <c r="C60" s="101" t="s">
        <v>895</v>
      </c>
      <c r="D60" s="424">
        <v>191681.99949113815</v>
      </c>
      <c r="E60" s="138"/>
      <c r="F60" s="138"/>
      <c r="G60" s="138"/>
      <c r="H60" s="425"/>
    </row>
    <row r="61" spans="1:8" ht="15" x14ac:dyDescent="0.3">
      <c r="A61" s="116" t="s">
        <v>892</v>
      </c>
      <c r="B61" s="208" t="s">
        <v>810</v>
      </c>
      <c r="C61" s="101" t="s">
        <v>896</v>
      </c>
      <c r="D61" s="426">
        <v>1.0768651656805513E-2</v>
      </c>
      <c r="E61" s="135"/>
      <c r="F61" s="135"/>
      <c r="G61" s="135"/>
      <c r="H61" s="416"/>
    </row>
    <row r="62" spans="1:8" ht="15" x14ac:dyDescent="0.3">
      <c r="A62" s="116" t="s">
        <v>893</v>
      </c>
      <c r="B62" s="208" t="s">
        <v>809</v>
      </c>
      <c r="C62" s="101" t="s">
        <v>897</v>
      </c>
      <c r="D62" s="426">
        <v>9.1277142614827694E-2</v>
      </c>
      <c r="E62" s="135"/>
      <c r="F62" s="135"/>
      <c r="G62" s="135"/>
      <c r="H62" s="416"/>
    </row>
    <row r="63" spans="1:8" ht="15" x14ac:dyDescent="0.3">
      <c r="A63" s="116"/>
      <c r="B63" s="206"/>
      <c r="C63" s="101"/>
      <c r="D63" s="388"/>
      <c r="E63" s="134"/>
      <c r="F63" s="134"/>
      <c r="G63" s="134"/>
      <c r="H63" s="414"/>
    </row>
    <row r="64" spans="1:8" ht="15" x14ac:dyDescent="0.3">
      <c r="A64" s="116"/>
      <c r="B64" s="206"/>
      <c r="C64" s="101"/>
      <c r="D64" s="388"/>
      <c r="E64" s="134"/>
      <c r="F64" s="134"/>
      <c r="G64" s="134"/>
      <c r="H64" s="414"/>
    </row>
    <row r="65" spans="1:8" ht="15" x14ac:dyDescent="0.3">
      <c r="A65" s="116"/>
      <c r="B65" s="222" t="s">
        <v>870</v>
      </c>
      <c r="C65" s="101"/>
      <c r="D65" s="388"/>
      <c r="E65" s="139"/>
      <c r="F65" s="139"/>
      <c r="G65" s="139"/>
      <c r="H65" s="427"/>
    </row>
    <row r="66" spans="1:8" ht="15" x14ac:dyDescent="0.3">
      <c r="A66" s="116" t="s">
        <v>894</v>
      </c>
      <c r="B66" s="224" t="s">
        <v>866</v>
      </c>
      <c r="C66" s="101"/>
      <c r="D66" s="388">
        <v>57900</v>
      </c>
      <c r="E66" s="134"/>
      <c r="F66" s="134"/>
      <c r="G66" s="134"/>
      <c r="H66" s="414"/>
    </row>
    <row r="67" spans="1:8" ht="15.6" thickBot="1" x14ac:dyDescent="0.35">
      <c r="A67" s="116"/>
      <c r="B67" s="225"/>
      <c r="C67" s="106"/>
      <c r="D67" s="428"/>
      <c r="E67" s="140"/>
      <c r="F67" s="140"/>
      <c r="G67" s="140"/>
      <c r="H67" s="429"/>
    </row>
    <row r="100" spans="1:1" x14ac:dyDescent="0.3">
      <c r="A100" s="533" t="s">
        <v>978</v>
      </c>
    </row>
  </sheetData>
  <sheetProtection algorithmName="SHA-512" hashValue="vh5kF7ARTZhvpkhaTRnYO1R+xqoHcBx7cXspY4J5mdQiFnooGK/Grq+sVnnRfnOIZJfMK8Wrv84FibZUdVt/oQ==" saltValue="L1/lmzO63WKiTkFSREThEw==" spinCount="100000" sheet="1" objects="1" scenarios="1"/>
  <phoneticPr fontId="6"/>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 id="{906492C3-870B-441F-811F-1A85D1D045F3}">
            <x14:iconSet iconSet="3Symbols" showValue="0" custom="1">
              <x14:cfvo type="percent">
                <xm:f>0</xm:f>
              </x14:cfvo>
              <x14:cfvo type="num">
                <xm:f>0</xm:f>
              </x14:cfvo>
              <x14:cfvo type="num">
                <xm:f>1</xm:f>
              </x14:cfvo>
              <x14:cfIcon iconSet="NoIcons" iconId="0"/>
              <x14:cfIcon iconSet="NoIcons" iconId="0"/>
              <x14:cfIcon iconSet="3Symbols" iconId="0"/>
            </x14:iconSet>
          </x14:cfRule>
          <xm:sqref>A37:A45 A48:A67</xm:sqref>
        </x14:conditionalFormatting>
        <x14:conditionalFormatting xmlns:xm="http://schemas.microsoft.com/office/excel/2006/main">
          <x14:cfRule type="iconSet" priority="2" id="{B68CE7DE-0C45-4393-BE1A-58DA130BF8CC}">
            <x14:iconSet iconSet="3Symbols" showValue="0" custom="1">
              <x14:cfvo type="percent">
                <xm:f>0</xm:f>
              </x14:cfvo>
              <x14:cfvo type="num">
                <xm:f>0</xm:f>
              </x14:cfvo>
              <x14:cfvo type="num">
                <xm:f>1</xm:f>
              </x14:cfvo>
              <x14:cfIcon iconSet="NoIcons" iconId="0"/>
              <x14:cfIcon iconSet="NoIcons" iconId="0"/>
              <x14:cfIcon iconSet="3Symbols" iconId="0"/>
            </x14:iconSet>
          </x14:cfRule>
          <xm:sqref>A5:A9 A11:A12 A14:A21 A35 A23:A33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6994B-4CE1-4250-B727-2260594565B6}">
  <dimension ref="A1:P1000"/>
  <sheetViews>
    <sheetView showGridLines="0" tabSelected="1" zoomScaleNormal="100" workbookViewId="0">
      <selection activeCell="N22" sqref="N21:N22"/>
    </sheetView>
  </sheetViews>
  <sheetFormatPr defaultColWidth="9.109375" defaultRowHeight="13.2" outlineLevelRow="1" x14ac:dyDescent="0.2"/>
  <cols>
    <col min="1" max="1" width="2.21875" style="341" customWidth="1"/>
    <col min="2" max="2" width="7.44140625" style="341" customWidth="1"/>
    <col min="3" max="3" width="9.5546875" style="341" customWidth="1"/>
    <col min="4" max="4" width="15.6640625" style="341" customWidth="1"/>
    <col min="5" max="5" width="12.44140625" style="440" customWidth="1"/>
    <col min="6" max="6" width="9.109375" style="440"/>
    <col min="7" max="7" width="15.88671875" style="341" bestFit="1" customWidth="1"/>
    <col min="8" max="8" width="17.5546875" style="341" customWidth="1"/>
    <col min="9" max="9" width="30.109375" style="341" customWidth="1"/>
    <col min="10" max="10" width="16.21875" style="341" customWidth="1"/>
    <col min="11" max="11" width="15.33203125" style="341" customWidth="1"/>
    <col min="12" max="12" width="1.21875" style="341" customWidth="1"/>
    <col min="13" max="13" width="16.44140625" style="341" customWidth="1"/>
    <col min="14" max="14" width="10.44140625" style="341" customWidth="1"/>
    <col min="15" max="15" width="16.33203125" style="341" customWidth="1"/>
    <col min="16" max="16" width="4.88671875" style="341" customWidth="1"/>
    <col min="17" max="17" width="9.109375" style="341" customWidth="1"/>
    <col min="18" max="16384" width="9.109375" style="341"/>
  </cols>
  <sheetData>
    <row r="1" spans="1:16" ht="31.2" customHeight="1" x14ac:dyDescent="0.45">
      <c r="A1" s="439" t="s">
        <v>980</v>
      </c>
      <c r="C1" s="439"/>
    </row>
    <row r="2" spans="1:16" ht="21.6" customHeight="1" thickBot="1" x14ac:dyDescent="0.5">
      <c r="A2" s="439"/>
      <c r="B2" s="441" t="s">
        <v>964</v>
      </c>
      <c r="C2" s="442"/>
      <c r="D2" s="442"/>
      <c r="E2" s="442"/>
      <c r="F2" s="442"/>
      <c r="G2" s="442"/>
    </row>
    <row r="3" spans="1:16" ht="16.8" thickBot="1" x14ac:dyDescent="0.25">
      <c r="B3" s="443" t="s">
        <v>965</v>
      </c>
      <c r="C3" s="444"/>
      <c r="D3" s="444"/>
      <c r="E3" s="445"/>
      <c r="F3" s="445"/>
      <c r="G3" s="444"/>
      <c r="I3" s="446" t="s">
        <v>933</v>
      </c>
      <c r="J3" s="447" t="s">
        <v>803</v>
      </c>
      <c r="K3" s="448" t="s">
        <v>924</v>
      </c>
      <c r="M3" s="449" t="s">
        <v>826</v>
      </c>
      <c r="N3" s="450"/>
      <c r="O3" s="451"/>
      <c r="P3" s="448" t="s">
        <v>924</v>
      </c>
    </row>
    <row r="4" spans="1:16" ht="16.2" x14ac:dyDescent="0.2">
      <c r="B4" s="452" t="s">
        <v>855</v>
      </c>
      <c r="C4" s="444"/>
      <c r="D4" s="444"/>
      <c r="E4" s="444"/>
      <c r="F4" s="445"/>
      <c r="G4" s="444"/>
      <c r="I4" s="453" t="s">
        <v>0</v>
      </c>
      <c r="J4" s="543">
        <v>17600000</v>
      </c>
      <c r="K4" s="455" t="s">
        <v>925</v>
      </c>
      <c r="M4" s="456" t="s">
        <v>798</v>
      </c>
      <c r="N4" s="457"/>
      <c r="O4" s="458">
        <f>+J7</f>
        <v>16700000</v>
      </c>
      <c r="P4" s="455" t="s">
        <v>868</v>
      </c>
    </row>
    <row r="5" spans="1:16" ht="16.2" x14ac:dyDescent="0.2">
      <c r="B5" s="459"/>
      <c r="C5" s="444"/>
      <c r="D5" s="444"/>
      <c r="E5" s="444"/>
      <c r="F5" s="445"/>
      <c r="G5" s="444"/>
      <c r="I5" s="453" t="s">
        <v>2</v>
      </c>
      <c r="J5" s="543">
        <v>600000</v>
      </c>
      <c r="K5" s="455" t="s">
        <v>925</v>
      </c>
      <c r="M5" s="460" t="s">
        <v>9</v>
      </c>
      <c r="N5" s="306"/>
      <c r="O5" s="461">
        <f>+J15</f>
        <v>2.75E-2</v>
      </c>
      <c r="P5" s="455" t="s">
        <v>868</v>
      </c>
    </row>
    <row r="6" spans="1:16" ht="16.2" x14ac:dyDescent="0.2">
      <c r="B6" s="459" t="s">
        <v>699</v>
      </c>
      <c r="C6" s="444"/>
      <c r="D6" s="444"/>
      <c r="E6" s="444"/>
      <c r="F6" s="445"/>
      <c r="G6" s="444"/>
      <c r="I6" s="453" t="s">
        <v>755</v>
      </c>
      <c r="J6" s="543">
        <v>1500000</v>
      </c>
      <c r="K6" s="455" t="s">
        <v>925</v>
      </c>
      <c r="M6" s="462" t="s">
        <v>823</v>
      </c>
      <c r="N6" s="463"/>
      <c r="O6" s="464">
        <f>+J16</f>
        <v>30</v>
      </c>
      <c r="P6" s="455" t="s">
        <v>868</v>
      </c>
    </row>
    <row r="7" spans="1:16" ht="16.2" x14ac:dyDescent="0.2">
      <c r="B7" s="452" t="s">
        <v>700</v>
      </c>
      <c r="C7" s="444"/>
      <c r="D7" s="444"/>
      <c r="E7" s="444"/>
      <c r="F7" s="445"/>
      <c r="G7" s="444"/>
      <c r="I7" s="453" t="s">
        <v>11</v>
      </c>
      <c r="J7" s="465">
        <f>+J4-J6+J5</f>
        <v>16700000</v>
      </c>
      <c r="K7" s="455" t="s">
        <v>868</v>
      </c>
      <c r="M7" s="466" t="s">
        <v>824</v>
      </c>
      <c r="N7" s="467"/>
      <c r="O7" s="468">
        <f>+$J$17*12*O6</f>
        <v>24543459.80165102</v>
      </c>
      <c r="P7" s="455" t="s">
        <v>868</v>
      </c>
    </row>
    <row r="8" spans="1:16" ht="16.2" x14ac:dyDescent="0.2">
      <c r="B8" s="452" t="s">
        <v>982</v>
      </c>
      <c r="C8" s="444"/>
      <c r="D8" s="444"/>
      <c r="E8" s="444"/>
      <c r="F8" s="445"/>
      <c r="G8" s="444"/>
      <c r="I8" s="453"/>
      <c r="J8" s="465"/>
      <c r="K8" s="455" t="s">
        <v>868</v>
      </c>
      <c r="M8" s="469"/>
      <c r="N8" s="470"/>
      <c r="O8" s="471"/>
      <c r="P8" s="455" t="s">
        <v>868</v>
      </c>
    </row>
    <row r="9" spans="1:16" ht="16.2" x14ac:dyDescent="0.2">
      <c r="B9" s="459"/>
      <c r="C9" s="444"/>
      <c r="D9" s="444"/>
      <c r="E9" s="444"/>
      <c r="F9" s="445"/>
      <c r="G9" s="444"/>
      <c r="I9" s="453" t="s">
        <v>13</v>
      </c>
      <c r="J9" s="543">
        <v>87500</v>
      </c>
      <c r="K9" s="455" t="s">
        <v>925</v>
      </c>
      <c r="M9" s="462" t="s">
        <v>820</v>
      </c>
      <c r="N9" s="463"/>
      <c r="O9" s="472">
        <f>SUM(I22:I517)</f>
        <v>0</v>
      </c>
      <c r="P9" s="455" t="s">
        <v>868</v>
      </c>
    </row>
    <row r="10" spans="1:16" ht="16.2" x14ac:dyDescent="0.2">
      <c r="B10" s="452" t="s">
        <v>935</v>
      </c>
      <c r="C10" s="444"/>
      <c r="D10" s="444"/>
      <c r="E10" s="444"/>
      <c r="F10" s="445"/>
      <c r="G10" s="444"/>
      <c r="I10" s="453" t="s">
        <v>14</v>
      </c>
      <c r="J10" s="543">
        <v>6000</v>
      </c>
      <c r="K10" s="455" t="s">
        <v>925</v>
      </c>
      <c r="M10" s="462" t="s">
        <v>821</v>
      </c>
      <c r="N10" s="463"/>
      <c r="O10" s="473">
        <f>SUMIF(H22:H517,"&gt;1",G22:G517)+G33</f>
        <v>24543459.801651042</v>
      </c>
      <c r="P10" s="455" t="s">
        <v>868</v>
      </c>
    </row>
    <row r="11" spans="1:16" ht="14.4" x14ac:dyDescent="0.2">
      <c r="B11" s="452" t="s">
        <v>936</v>
      </c>
      <c r="E11" s="341"/>
      <c r="I11" s="453" t="s">
        <v>15</v>
      </c>
      <c r="J11" s="543">
        <v>7190</v>
      </c>
      <c r="K11" s="455" t="s">
        <v>925</v>
      </c>
      <c r="M11" s="466" t="s">
        <v>822</v>
      </c>
      <c r="N11" s="467"/>
      <c r="O11" s="474">
        <f>+O10+O9</f>
        <v>24543459.801651042</v>
      </c>
      <c r="P11" s="455" t="s">
        <v>868</v>
      </c>
    </row>
    <row r="12" spans="1:16" ht="15" thickBot="1" x14ac:dyDescent="0.25">
      <c r="B12" s="475"/>
      <c r="E12" s="341"/>
      <c r="I12" s="453" t="s">
        <v>16</v>
      </c>
      <c r="J12" s="543">
        <v>3150</v>
      </c>
      <c r="K12" s="455" t="s">
        <v>925</v>
      </c>
      <c r="M12" s="469"/>
      <c r="N12" s="470"/>
      <c r="O12" s="476"/>
      <c r="P12" s="455" t="s">
        <v>868</v>
      </c>
    </row>
    <row r="13" spans="1:16" ht="15" thickBot="1" x14ac:dyDescent="0.25">
      <c r="B13" s="452" t="s">
        <v>962</v>
      </c>
      <c r="E13" s="341"/>
      <c r="I13" s="453" t="s">
        <v>754</v>
      </c>
      <c r="J13" s="543">
        <v>0</v>
      </c>
      <c r="K13" s="455" t="s">
        <v>925</v>
      </c>
      <c r="M13" s="477" t="s">
        <v>825</v>
      </c>
      <c r="N13" s="478"/>
      <c r="O13" s="479">
        <f>+O7-O11</f>
        <v>0</v>
      </c>
      <c r="P13" s="480" t="s">
        <v>868</v>
      </c>
    </row>
    <row r="14" spans="1:16" ht="14.4" x14ac:dyDescent="0.2">
      <c r="B14" s="452" t="s">
        <v>963</v>
      </c>
      <c r="E14" s="341"/>
      <c r="I14" s="453"/>
      <c r="J14" s="465">
        <v>0</v>
      </c>
      <c r="K14" s="455" t="s">
        <v>868</v>
      </c>
    </row>
    <row r="15" spans="1:16" ht="14.4" x14ac:dyDescent="0.2">
      <c r="B15" s="475"/>
      <c r="E15" s="341"/>
      <c r="G15" s="376"/>
      <c r="I15" s="453" t="s">
        <v>1</v>
      </c>
      <c r="J15" s="544">
        <v>2.75E-2</v>
      </c>
      <c r="K15" s="455" t="s">
        <v>925</v>
      </c>
    </row>
    <row r="16" spans="1:16" ht="14.4" x14ac:dyDescent="0.2">
      <c r="B16" s="452" t="s">
        <v>960</v>
      </c>
      <c r="E16" s="341"/>
      <c r="G16" s="376"/>
      <c r="I16" s="453" t="s">
        <v>12</v>
      </c>
      <c r="J16" s="545">
        <v>30</v>
      </c>
      <c r="K16" s="455" t="s">
        <v>925</v>
      </c>
    </row>
    <row r="17" spans="2:13" ht="25.2" customHeight="1" thickBot="1" x14ac:dyDescent="0.25">
      <c r="B17" s="452" t="s">
        <v>961</v>
      </c>
      <c r="E17" s="341"/>
      <c r="G17" s="376"/>
      <c r="I17" s="483" t="s">
        <v>756</v>
      </c>
      <c r="J17" s="484">
        <f>+(J7*$J$15/12)/(1-(1+$J$15/12)^-($J$16*12))</f>
        <v>68176.277226808379</v>
      </c>
      <c r="K17" s="485" t="s">
        <v>868</v>
      </c>
    </row>
    <row r="18" spans="2:13" x14ac:dyDescent="0.2">
      <c r="B18" s="234" t="s">
        <v>983</v>
      </c>
      <c r="E18" s="341"/>
      <c r="G18" s="376"/>
      <c r="I18" s="88"/>
    </row>
    <row r="19" spans="2:13" x14ac:dyDescent="0.2">
      <c r="B19" s="88"/>
      <c r="E19" s="341"/>
      <c r="G19" s="376"/>
      <c r="I19" s="88"/>
      <c r="J19" s="486"/>
      <c r="K19" s="376"/>
    </row>
    <row r="20" spans="2:13" ht="13.8" thickBot="1" x14ac:dyDescent="0.25">
      <c r="D20" s="375"/>
      <c r="G20" s="376"/>
      <c r="K20" s="376"/>
    </row>
    <row r="21" spans="2:13" x14ac:dyDescent="0.2">
      <c r="B21" s="487" t="s">
        <v>956</v>
      </c>
      <c r="C21" s="488" t="s">
        <v>957</v>
      </c>
      <c r="D21" s="488" t="s">
        <v>6</v>
      </c>
      <c r="E21" s="489" t="s">
        <v>7</v>
      </c>
      <c r="F21" s="490" t="s">
        <v>400</v>
      </c>
      <c r="G21" s="488" t="s">
        <v>819</v>
      </c>
      <c r="H21" s="488" t="s">
        <v>981</v>
      </c>
      <c r="I21" s="488" t="s">
        <v>399</v>
      </c>
      <c r="J21" s="491" t="s">
        <v>924</v>
      </c>
    </row>
    <row r="22" spans="2:13" outlineLevel="1" x14ac:dyDescent="0.2">
      <c r="B22" s="492"/>
      <c r="C22" s="493" t="s">
        <v>10</v>
      </c>
      <c r="D22" s="494">
        <f>+O4</f>
        <v>16700000</v>
      </c>
      <c r="E22" s="494">
        <f t="shared" ref="E22:E85" si="0">+D22*($O$5/12)</f>
        <v>38270.833333333336</v>
      </c>
      <c r="F22" s="494">
        <f t="shared" ref="F22:F85" si="1">+G22-E22</f>
        <v>29905.443893475043</v>
      </c>
      <c r="G22" s="494">
        <f>+J17</f>
        <v>68176.277226808379</v>
      </c>
      <c r="H22" s="495">
        <f t="shared" ref="H22:H85" si="2">+D22-F22-I22</f>
        <v>16670094.556106525</v>
      </c>
      <c r="I22" s="494"/>
      <c r="J22" s="496" t="s">
        <v>868</v>
      </c>
    </row>
    <row r="23" spans="2:13" s="498" customFormat="1" outlineLevel="1" x14ac:dyDescent="0.2">
      <c r="B23" s="492"/>
      <c r="C23" s="497" t="s">
        <v>398</v>
      </c>
      <c r="D23" s="494">
        <f t="shared" ref="D23:D86" si="3">+H22</f>
        <v>16670094.556106525</v>
      </c>
      <c r="E23" s="494">
        <f t="shared" si="0"/>
        <v>38202.300024410782</v>
      </c>
      <c r="F23" s="494">
        <f t="shared" si="1"/>
        <v>29973.977202397597</v>
      </c>
      <c r="G23" s="494">
        <f t="shared" ref="G23:G86" si="4">+G22</f>
        <v>68176.277226808379</v>
      </c>
      <c r="H23" s="495">
        <f t="shared" si="2"/>
        <v>16640120.578904128</v>
      </c>
      <c r="I23" s="494"/>
      <c r="J23" s="496" t="s">
        <v>868</v>
      </c>
    </row>
    <row r="24" spans="2:13" s="498" customFormat="1" outlineLevel="1" x14ac:dyDescent="0.2">
      <c r="B24" s="492"/>
      <c r="C24" s="497" t="s">
        <v>397</v>
      </c>
      <c r="D24" s="494">
        <f t="shared" si="3"/>
        <v>16640120.578904128</v>
      </c>
      <c r="E24" s="494">
        <f t="shared" si="0"/>
        <v>38133.60965998863</v>
      </c>
      <c r="F24" s="494">
        <f t="shared" si="1"/>
        <v>30042.667566819749</v>
      </c>
      <c r="G24" s="494">
        <f t="shared" si="4"/>
        <v>68176.277226808379</v>
      </c>
      <c r="H24" s="495">
        <f t="shared" si="2"/>
        <v>16610077.911337309</v>
      </c>
      <c r="I24" s="494"/>
      <c r="J24" s="496" t="s">
        <v>868</v>
      </c>
    </row>
    <row r="25" spans="2:13" s="498" customFormat="1" outlineLevel="1" x14ac:dyDescent="0.2">
      <c r="B25" s="492"/>
      <c r="C25" s="497" t="s">
        <v>396</v>
      </c>
      <c r="D25" s="494">
        <f t="shared" si="3"/>
        <v>16610077.911337309</v>
      </c>
      <c r="E25" s="494">
        <f t="shared" si="0"/>
        <v>38064.761880147998</v>
      </c>
      <c r="F25" s="494">
        <f t="shared" si="1"/>
        <v>30111.515346660381</v>
      </c>
      <c r="G25" s="494">
        <f t="shared" si="4"/>
        <v>68176.277226808379</v>
      </c>
      <c r="H25" s="495">
        <f t="shared" si="2"/>
        <v>16579966.395990647</v>
      </c>
      <c r="I25" s="494"/>
      <c r="J25" s="496" t="s">
        <v>868</v>
      </c>
    </row>
    <row r="26" spans="2:13" s="498" customFormat="1" outlineLevel="1" x14ac:dyDescent="0.2">
      <c r="B26" s="492"/>
      <c r="C26" s="497" t="s">
        <v>395</v>
      </c>
      <c r="D26" s="494">
        <f t="shared" si="3"/>
        <v>16579966.395990647</v>
      </c>
      <c r="E26" s="494">
        <f t="shared" si="0"/>
        <v>37995.756324145237</v>
      </c>
      <c r="F26" s="494">
        <f t="shared" si="1"/>
        <v>30180.520902663142</v>
      </c>
      <c r="G26" s="494">
        <f t="shared" si="4"/>
        <v>68176.277226808379</v>
      </c>
      <c r="H26" s="495">
        <f t="shared" si="2"/>
        <v>16549785.875087984</v>
      </c>
      <c r="I26" s="494"/>
      <c r="J26" s="496" t="s">
        <v>868</v>
      </c>
    </row>
    <row r="27" spans="2:13" s="498" customFormat="1" outlineLevel="1" x14ac:dyDescent="0.2">
      <c r="B27" s="492"/>
      <c r="C27" s="497" t="s">
        <v>394</v>
      </c>
      <c r="D27" s="494">
        <f t="shared" si="3"/>
        <v>16549785.875087984</v>
      </c>
      <c r="E27" s="494">
        <f t="shared" si="0"/>
        <v>37926.592630409963</v>
      </c>
      <c r="F27" s="494">
        <f t="shared" si="1"/>
        <v>30249.684596398416</v>
      </c>
      <c r="G27" s="494">
        <f t="shared" si="4"/>
        <v>68176.277226808379</v>
      </c>
      <c r="H27" s="495">
        <f t="shared" si="2"/>
        <v>16519536.190491585</v>
      </c>
      <c r="I27" s="494"/>
      <c r="J27" s="496" t="s">
        <v>868</v>
      </c>
    </row>
    <row r="28" spans="2:13" s="498" customFormat="1" outlineLevel="1" x14ac:dyDescent="0.2">
      <c r="B28" s="492"/>
      <c r="C28" s="497" t="s">
        <v>393</v>
      </c>
      <c r="D28" s="494">
        <f t="shared" si="3"/>
        <v>16519536.190491585</v>
      </c>
      <c r="E28" s="494">
        <f t="shared" si="0"/>
        <v>37857.270436543215</v>
      </c>
      <c r="F28" s="494">
        <f t="shared" si="1"/>
        <v>30319.006790265164</v>
      </c>
      <c r="G28" s="494">
        <f t="shared" si="4"/>
        <v>68176.277226808379</v>
      </c>
      <c r="H28" s="495">
        <f t="shared" si="2"/>
        <v>16489217.18370132</v>
      </c>
      <c r="I28" s="494"/>
      <c r="J28" s="496" t="s">
        <v>868</v>
      </c>
    </row>
    <row r="29" spans="2:13" s="498" customFormat="1" outlineLevel="1" x14ac:dyDescent="0.2">
      <c r="B29" s="492"/>
      <c r="C29" s="497" t="s">
        <v>392</v>
      </c>
      <c r="D29" s="494">
        <f t="shared" si="3"/>
        <v>16489217.18370132</v>
      </c>
      <c r="E29" s="494">
        <f t="shared" si="0"/>
        <v>37787.789379315524</v>
      </c>
      <c r="F29" s="494">
        <f t="shared" si="1"/>
        <v>30388.487847492856</v>
      </c>
      <c r="G29" s="494">
        <f t="shared" si="4"/>
        <v>68176.277226808379</v>
      </c>
      <c r="H29" s="495">
        <f t="shared" si="2"/>
        <v>16458828.695853828</v>
      </c>
      <c r="I29" s="494"/>
      <c r="J29" s="496" t="s">
        <v>868</v>
      </c>
      <c r="M29" s="499"/>
    </row>
    <row r="30" spans="2:13" s="498" customFormat="1" outlineLevel="1" x14ac:dyDescent="0.2">
      <c r="B30" s="492"/>
      <c r="C30" s="497" t="s">
        <v>391</v>
      </c>
      <c r="D30" s="494">
        <f t="shared" si="3"/>
        <v>16458828.695853828</v>
      </c>
      <c r="E30" s="494">
        <f t="shared" si="0"/>
        <v>37718.149094665023</v>
      </c>
      <c r="F30" s="494">
        <f t="shared" si="1"/>
        <v>30458.128132143356</v>
      </c>
      <c r="G30" s="494">
        <f t="shared" si="4"/>
        <v>68176.277226808379</v>
      </c>
      <c r="H30" s="495">
        <f t="shared" si="2"/>
        <v>16428370.567721684</v>
      </c>
      <c r="I30" s="494"/>
      <c r="J30" s="496" t="s">
        <v>868</v>
      </c>
      <c r="M30" s="499"/>
    </row>
    <row r="31" spans="2:13" s="498" customFormat="1" outlineLevel="1" x14ac:dyDescent="0.2">
      <c r="B31" s="492"/>
      <c r="C31" s="497" t="s">
        <v>390</v>
      </c>
      <c r="D31" s="494">
        <f t="shared" si="3"/>
        <v>16428370.567721684</v>
      </c>
      <c r="E31" s="494">
        <f t="shared" si="0"/>
        <v>37648.349217695526</v>
      </c>
      <c r="F31" s="494">
        <f t="shared" si="1"/>
        <v>30527.928009112853</v>
      </c>
      <c r="G31" s="494">
        <f t="shared" si="4"/>
        <v>68176.277226808379</v>
      </c>
      <c r="H31" s="495">
        <f t="shared" si="2"/>
        <v>16397842.63971257</v>
      </c>
      <c r="I31" s="494"/>
      <c r="J31" s="496" t="s">
        <v>868</v>
      </c>
      <c r="L31" s="470"/>
      <c r="M31" s="500"/>
    </row>
    <row r="32" spans="2:13" s="498" customFormat="1" outlineLevel="1" x14ac:dyDescent="0.2">
      <c r="B32" s="492"/>
      <c r="C32" s="497" t="s">
        <v>389</v>
      </c>
      <c r="D32" s="494">
        <f t="shared" si="3"/>
        <v>16397842.63971257</v>
      </c>
      <c r="E32" s="494">
        <f t="shared" si="0"/>
        <v>37578.389382674643</v>
      </c>
      <c r="F32" s="494">
        <f t="shared" si="1"/>
        <v>30597.887844133737</v>
      </c>
      <c r="G32" s="494">
        <f t="shared" si="4"/>
        <v>68176.277226808379</v>
      </c>
      <c r="H32" s="495">
        <f t="shared" si="2"/>
        <v>16367244.751868436</v>
      </c>
      <c r="I32" s="494"/>
      <c r="J32" s="496" t="s">
        <v>868</v>
      </c>
      <c r="L32" s="470"/>
    </row>
    <row r="33" spans="2:13" s="498" customFormat="1" x14ac:dyDescent="0.2">
      <c r="B33" s="492" t="s">
        <v>388</v>
      </c>
      <c r="C33" s="497" t="s">
        <v>387</v>
      </c>
      <c r="D33" s="494">
        <f t="shared" si="3"/>
        <v>16367244.751868436</v>
      </c>
      <c r="E33" s="494">
        <f t="shared" si="0"/>
        <v>37508.269223031835</v>
      </c>
      <c r="F33" s="494">
        <f t="shared" si="1"/>
        <v>30668.008003776544</v>
      </c>
      <c r="G33" s="494">
        <f t="shared" si="4"/>
        <v>68176.277226808379</v>
      </c>
      <c r="H33" s="495">
        <f t="shared" si="2"/>
        <v>16336576.743864659</v>
      </c>
      <c r="I33" s="501"/>
      <c r="J33" s="496" t="s">
        <v>868</v>
      </c>
      <c r="M33" s="500"/>
    </row>
    <row r="34" spans="2:13" s="498" customFormat="1" outlineLevel="1" x14ac:dyDescent="0.2">
      <c r="B34" s="492"/>
      <c r="C34" s="497" t="s">
        <v>386</v>
      </c>
      <c r="D34" s="494">
        <f t="shared" si="3"/>
        <v>16336576.743864659</v>
      </c>
      <c r="E34" s="494">
        <f t="shared" si="0"/>
        <v>37437.988371356514</v>
      </c>
      <c r="F34" s="494">
        <f t="shared" si="1"/>
        <v>30738.288855451865</v>
      </c>
      <c r="G34" s="494">
        <f t="shared" si="4"/>
        <v>68176.277226808379</v>
      </c>
      <c r="H34" s="495">
        <f t="shared" si="2"/>
        <v>16305838.455009207</v>
      </c>
      <c r="I34" s="501"/>
      <c r="J34" s="496" t="s">
        <v>868</v>
      </c>
      <c r="L34" s="470"/>
      <c r="M34" s="500"/>
    </row>
    <row r="35" spans="2:13" outlineLevel="1" x14ac:dyDescent="0.2">
      <c r="B35" s="492"/>
      <c r="C35" s="497" t="s">
        <v>385</v>
      </c>
      <c r="D35" s="494">
        <f t="shared" si="3"/>
        <v>16305838.455009207</v>
      </c>
      <c r="E35" s="494">
        <f t="shared" si="0"/>
        <v>37367.546459396101</v>
      </c>
      <c r="F35" s="494">
        <f t="shared" si="1"/>
        <v>30808.730767412279</v>
      </c>
      <c r="G35" s="494">
        <f t="shared" si="4"/>
        <v>68176.277226808379</v>
      </c>
      <c r="H35" s="495">
        <f t="shared" si="2"/>
        <v>16275029.724241795</v>
      </c>
      <c r="I35" s="501"/>
      <c r="J35" s="496" t="s">
        <v>868</v>
      </c>
      <c r="K35" s="498"/>
      <c r="L35" s="470"/>
      <c r="M35" s="500"/>
    </row>
    <row r="36" spans="2:13" outlineLevel="1" x14ac:dyDescent="0.2">
      <c r="B36" s="492"/>
      <c r="C36" s="497" t="s">
        <v>384</v>
      </c>
      <c r="D36" s="494">
        <f t="shared" si="3"/>
        <v>16275029.724241795</v>
      </c>
      <c r="E36" s="494">
        <f t="shared" si="0"/>
        <v>37296.943118054114</v>
      </c>
      <c r="F36" s="494">
        <f t="shared" si="1"/>
        <v>30879.334108754265</v>
      </c>
      <c r="G36" s="494">
        <f t="shared" si="4"/>
        <v>68176.277226808379</v>
      </c>
      <c r="H36" s="495">
        <f t="shared" si="2"/>
        <v>16244150.39013304</v>
      </c>
      <c r="I36" s="501"/>
      <c r="J36" s="496" t="s">
        <v>868</v>
      </c>
      <c r="K36" s="498"/>
      <c r="L36" s="470"/>
      <c r="M36" s="500"/>
    </row>
    <row r="37" spans="2:13" outlineLevel="1" x14ac:dyDescent="0.2">
      <c r="B37" s="492"/>
      <c r="C37" s="497" t="s">
        <v>383</v>
      </c>
      <c r="D37" s="494">
        <f t="shared" si="3"/>
        <v>16244150.39013304</v>
      </c>
      <c r="E37" s="494">
        <f t="shared" si="0"/>
        <v>37226.177977388215</v>
      </c>
      <c r="F37" s="494">
        <f t="shared" si="1"/>
        <v>30950.099249420164</v>
      </c>
      <c r="G37" s="494">
        <f t="shared" si="4"/>
        <v>68176.277226808379</v>
      </c>
      <c r="H37" s="495">
        <f t="shared" si="2"/>
        <v>16213200.290883619</v>
      </c>
      <c r="I37" s="501"/>
      <c r="J37" s="496" t="s">
        <v>868</v>
      </c>
      <c r="K37" s="498"/>
      <c r="L37" s="470"/>
      <c r="M37" s="500"/>
    </row>
    <row r="38" spans="2:13" outlineLevel="1" x14ac:dyDescent="0.2">
      <c r="B38" s="492"/>
      <c r="C38" s="497" t="s">
        <v>382</v>
      </c>
      <c r="D38" s="494">
        <f t="shared" si="3"/>
        <v>16213200.290883619</v>
      </c>
      <c r="E38" s="494">
        <f t="shared" si="0"/>
        <v>37155.250666608292</v>
      </c>
      <c r="F38" s="494">
        <f t="shared" si="1"/>
        <v>31021.026560200087</v>
      </c>
      <c r="G38" s="494">
        <f t="shared" si="4"/>
        <v>68176.277226808379</v>
      </c>
      <c r="H38" s="495">
        <f t="shared" si="2"/>
        <v>16182179.264323419</v>
      </c>
      <c r="I38" s="501"/>
      <c r="J38" s="496" t="s">
        <v>868</v>
      </c>
      <c r="K38" s="498"/>
      <c r="L38" s="470"/>
      <c r="M38" s="500"/>
    </row>
    <row r="39" spans="2:13" outlineLevel="1" x14ac:dyDescent="0.2">
      <c r="B39" s="492"/>
      <c r="C39" s="497" t="s">
        <v>381</v>
      </c>
      <c r="D39" s="494">
        <f t="shared" si="3"/>
        <v>16182179.264323419</v>
      </c>
      <c r="E39" s="494">
        <f t="shared" si="0"/>
        <v>37084.160814074501</v>
      </c>
      <c r="F39" s="494">
        <f t="shared" si="1"/>
        <v>31092.116412733878</v>
      </c>
      <c r="G39" s="494">
        <f t="shared" si="4"/>
        <v>68176.277226808379</v>
      </c>
      <c r="H39" s="495">
        <f t="shared" si="2"/>
        <v>16151087.147910684</v>
      </c>
      <c r="I39" s="501"/>
      <c r="J39" s="496" t="s">
        <v>868</v>
      </c>
      <c r="K39" s="498"/>
      <c r="L39" s="470"/>
      <c r="M39" s="500"/>
    </row>
    <row r="40" spans="2:13" outlineLevel="1" x14ac:dyDescent="0.2">
      <c r="B40" s="492"/>
      <c r="C40" s="497" t="s">
        <v>380</v>
      </c>
      <c r="D40" s="494">
        <f t="shared" si="3"/>
        <v>16151087.147910684</v>
      </c>
      <c r="E40" s="494">
        <f t="shared" si="0"/>
        <v>37012.908047295321</v>
      </c>
      <c r="F40" s="494">
        <f t="shared" si="1"/>
        <v>31163.369179513058</v>
      </c>
      <c r="G40" s="494">
        <f t="shared" si="4"/>
        <v>68176.277226808379</v>
      </c>
      <c r="H40" s="495">
        <f t="shared" si="2"/>
        <v>16119923.778731171</v>
      </c>
      <c r="I40" s="501"/>
      <c r="J40" s="496" t="s">
        <v>868</v>
      </c>
      <c r="K40" s="498"/>
      <c r="L40" s="470"/>
      <c r="M40" s="500"/>
    </row>
    <row r="41" spans="2:13" outlineLevel="1" x14ac:dyDescent="0.2">
      <c r="B41" s="492"/>
      <c r="C41" s="497" t="s">
        <v>379</v>
      </c>
      <c r="D41" s="494">
        <f t="shared" si="3"/>
        <v>16119923.778731171</v>
      </c>
      <c r="E41" s="494">
        <f t="shared" si="0"/>
        <v>36941.491992925599</v>
      </c>
      <c r="F41" s="494">
        <f t="shared" si="1"/>
        <v>31234.78523388278</v>
      </c>
      <c r="G41" s="494">
        <f t="shared" si="4"/>
        <v>68176.277226808379</v>
      </c>
      <c r="H41" s="495">
        <f t="shared" si="2"/>
        <v>16088688.993497288</v>
      </c>
      <c r="I41" s="501"/>
      <c r="J41" s="496" t="s">
        <v>868</v>
      </c>
      <c r="K41" s="498"/>
      <c r="L41" s="470"/>
      <c r="M41" s="500"/>
    </row>
    <row r="42" spans="2:13" outlineLevel="1" x14ac:dyDescent="0.2">
      <c r="B42" s="492"/>
      <c r="C42" s="497" t="s">
        <v>378</v>
      </c>
      <c r="D42" s="494">
        <f t="shared" si="3"/>
        <v>16088688.993497288</v>
      </c>
      <c r="E42" s="494">
        <f t="shared" si="0"/>
        <v>36869.912276764619</v>
      </c>
      <c r="F42" s="494">
        <f t="shared" si="1"/>
        <v>31306.36495004376</v>
      </c>
      <c r="G42" s="494">
        <f t="shared" si="4"/>
        <v>68176.277226808379</v>
      </c>
      <c r="H42" s="495">
        <f t="shared" si="2"/>
        <v>16057382.628547244</v>
      </c>
      <c r="I42" s="501"/>
      <c r="J42" s="496" t="s">
        <v>868</v>
      </c>
      <c r="L42" s="234"/>
    </row>
    <row r="43" spans="2:13" outlineLevel="1" x14ac:dyDescent="0.2">
      <c r="B43" s="492"/>
      <c r="C43" s="497" t="s">
        <v>377</v>
      </c>
      <c r="D43" s="494">
        <f t="shared" si="3"/>
        <v>16057382.628547244</v>
      </c>
      <c r="E43" s="494">
        <f t="shared" si="0"/>
        <v>36798.168523754102</v>
      </c>
      <c r="F43" s="494">
        <f t="shared" si="1"/>
        <v>31378.108703054277</v>
      </c>
      <c r="G43" s="494">
        <f t="shared" si="4"/>
        <v>68176.277226808379</v>
      </c>
      <c r="H43" s="495">
        <f t="shared" si="2"/>
        <v>16026004.519844189</v>
      </c>
      <c r="I43" s="501"/>
      <c r="J43" s="496" t="s">
        <v>868</v>
      </c>
      <c r="L43" s="234"/>
    </row>
    <row r="44" spans="2:13" outlineLevel="1" x14ac:dyDescent="0.2">
      <c r="B44" s="492"/>
      <c r="C44" s="497" t="s">
        <v>376</v>
      </c>
      <c r="D44" s="494">
        <f t="shared" si="3"/>
        <v>16026004.519844189</v>
      </c>
      <c r="E44" s="494">
        <f t="shared" si="0"/>
        <v>36726.260357976265</v>
      </c>
      <c r="F44" s="494">
        <f t="shared" si="1"/>
        <v>31450.016868832114</v>
      </c>
      <c r="G44" s="494">
        <f t="shared" si="4"/>
        <v>68176.277226808379</v>
      </c>
      <c r="H44" s="495">
        <f t="shared" si="2"/>
        <v>15994554.502975358</v>
      </c>
      <c r="I44" s="501"/>
      <c r="J44" s="496" t="s">
        <v>868</v>
      </c>
      <c r="L44" s="234"/>
    </row>
    <row r="45" spans="2:13" x14ac:dyDescent="0.2">
      <c r="B45" s="492" t="s">
        <v>375</v>
      </c>
      <c r="C45" s="497" t="s">
        <v>374</v>
      </c>
      <c r="D45" s="494">
        <f t="shared" si="3"/>
        <v>15994554.502975358</v>
      </c>
      <c r="E45" s="494">
        <f t="shared" si="0"/>
        <v>36654.187402651864</v>
      </c>
      <c r="F45" s="494">
        <f t="shared" si="1"/>
        <v>31522.089824156516</v>
      </c>
      <c r="G45" s="494">
        <f t="shared" si="4"/>
        <v>68176.277226808379</v>
      </c>
      <c r="H45" s="495">
        <f t="shared" si="2"/>
        <v>15963032.413151201</v>
      </c>
      <c r="I45" s="501"/>
      <c r="J45" s="496" t="s">
        <v>868</v>
      </c>
    </row>
    <row r="46" spans="2:13" outlineLevel="1" x14ac:dyDescent="0.2">
      <c r="B46" s="492"/>
      <c r="C46" s="497" t="s">
        <v>373</v>
      </c>
      <c r="D46" s="494">
        <f t="shared" si="3"/>
        <v>15963032.413151201</v>
      </c>
      <c r="E46" s="494">
        <f t="shared" si="0"/>
        <v>36581.949280138171</v>
      </c>
      <c r="F46" s="494">
        <f t="shared" si="1"/>
        <v>31594.327946670208</v>
      </c>
      <c r="G46" s="494">
        <f t="shared" si="4"/>
        <v>68176.277226808379</v>
      </c>
      <c r="H46" s="495">
        <f t="shared" si="2"/>
        <v>15931438.085204531</v>
      </c>
      <c r="I46" s="501"/>
      <c r="J46" s="496" t="s">
        <v>868</v>
      </c>
      <c r="L46" s="234"/>
    </row>
    <row r="47" spans="2:13" outlineLevel="1" x14ac:dyDescent="0.2">
      <c r="B47" s="492"/>
      <c r="C47" s="497" t="s">
        <v>372</v>
      </c>
      <c r="D47" s="494">
        <f t="shared" si="3"/>
        <v>15931438.085204531</v>
      </c>
      <c r="E47" s="494">
        <f t="shared" si="0"/>
        <v>36509.545611927046</v>
      </c>
      <c r="F47" s="494">
        <f t="shared" si="1"/>
        <v>31666.731614881333</v>
      </c>
      <c r="G47" s="494">
        <f t="shared" si="4"/>
        <v>68176.277226808379</v>
      </c>
      <c r="H47" s="495">
        <f t="shared" si="2"/>
        <v>15899771.353589648</v>
      </c>
      <c r="I47" s="501"/>
      <c r="J47" s="496" t="s">
        <v>868</v>
      </c>
      <c r="L47" s="234"/>
    </row>
    <row r="48" spans="2:13" outlineLevel="1" x14ac:dyDescent="0.2">
      <c r="B48" s="492"/>
      <c r="C48" s="497" t="s">
        <v>371</v>
      </c>
      <c r="D48" s="494">
        <f t="shared" si="3"/>
        <v>15899771.353589648</v>
      </c>
      <c r="E48" s="494">
        <f t="shared" si="0"/>
        <v>36436.976018642941</v>
      </c>
      <c r="F48" s="494">
        <f t="shared" si="1"/>
        <v>31739.301208165438</v>
      </c>
      <c r="G48" s="494">
        <f t="shared" si="4"/>
        <v>68176.277226808379</v>
      </c>
      <c r="H48" s="495">
        <f t="shared" si="2"/>
        <v>15868032.052381484</v>
      </c>
      <c r="I48" s="501"/>
      <c r="J48" s="496" t="s">
        <v>868</v>
      </c>
      <c r="L48" s="234"/>
    </row>
    <row r="49" spans="2:12" outlineLevel="1" x14ac:dyDescent="0.2">
      <c r="B49" s="492"/>
      <c r="C49" s="497" t="s">
        <v>370</v>
      </c>
      <c r="D49" s="494">
        <f t="shared" si="3"/>
        <v>15868032.052381484</v>
      </c>
      <c r="E49" s="494">
        <f t="shared" si="0"/>
        <v>36364.2401200409</v>
      </c>
      <c r="F49" s="494">
        <f t="shared" si="1"/>
        <v>31812.037106767479</v>
      </c>
      <c r="G49" s="494">
        <f t="shared" si="4"/>
        <v>68176.277226808379</v>
      </c>
      <c r="H49" s="495">
        <f t="shared" si="2"/>
        <v>15836220.015274717</v>
      </c>
      <c r="I49" s="501"/>
      <c r="J49" s="496" t="s">
        <v>868</v>
      </c>
      <c r="L49" s="234"/>
    </row>
    <row r="50" spans="2:12" outlineLevel="1" x14ac:dyDescent="0.2">
      <c r="B50" s="492"/>
      <c r="C50" s="497" t="s">
        <v>369</v>
      </c>
      <c r="D50" s="494">
        <f t="shared" si="3"/>
        <v>15836220.015274717</v>
      </c>
      <c r="E50" s="494">
        <f t="shared" si="0"/>
        <v>36291.337535004561</v>
      </c>
      <c r="F50" s="494">
        <f t="shared" si="1"/>
        <v>31884.939691803818</v>
      </c>
      <c r="G50" s="494">
        <f t="shared" si="4"/>
        <v>68176.277226808379</v>
      </c>
      <c r="H50" s="495">
        <f t="shared" si="2"/>
        <v>15804335.075582912</v>
      </c>
      <c r="I50" s="501"/>
      <c r="J50" s="496" t="s">
        <v>868</v>
      </c>
      <c r="L50" s="234"/>
    </row>
    <row r="51" spans="2:12" outlineLevel="1" x14ac:dyDescent="0.2">
      <c r="B51" s="492"/>
      <c r="C51" s="497" t="s">
        <v>368</v>
      </c>
      <c r="D51" s="494">
        <f t="shared" si="3"/>
        <v>15804335.075582912</v>
      </c>
      <c r="E51" s="494">
        <f t="shared" si="0"/>
        <v>36218.267881544176</v>
      </c>
      <c r="F51" s="494">
        <f t="shared" si="1"/>
        <v>31958.009345264203</v>
      </c>
      <c r="G51" s="494">
        <f t="shared" si="4"/>
        <v>68176.277226808379</v>
      </c>
      <c r="H51" s="495">
        <f t="shared" si="2"/>
        <v>15772377.066237647</v>
      </c>
      <c r="I51" s="501"/>
      <c r="J51" s="496" t="s">
        <v>868</v>
      </c>
      <c r="L51" s="234"/>
    </row>
    <row r="52" spans="2:12" outlineLevel="1" x14ac:dyDescent="0.2">
      <c r="B52" s="492"/>
      <c r="C52" s="497" t="s">
        <v>367</v>
      </c>
      <c r="D52" s="494">
        <f t="shared" si="3"/>
        <v>15772377.066237647</v>
      </c>
      <c r="E52" s="494">
        <f t="shared" si="0"/>
        <v>36145.030776794607</v>
      </c>
      <c r="F52" s="494">
        <f t="shared" si="1"/>
        <v>32031.246450013772</v>
      </c>
      <c r="G52" s="494">
        <f t="shared" si="4"/>
        <v>68176.277226808379</v>
      </c>
      <c r="H52" s="495">
        <f t="shared" si="2"/>
        <v>15740345.819787633</v>
      </c>
      <c r="I52" s="501"/>
      <c r="J52" s="496" t="s">
        <v>868</v>
      </c>
      <c r="L52" s="234"/>
    </row>
    <row r="53" spans="2:12" outlineLevel="1" x14ac:dyDescent="0.2">
      <c r="B53" s="492"/>
      <c r="C53" s="497" t="s">
        <v>366</v>
      </c>
      <c r="D53" s="494">
        <f t="shared" si="3"/>
        <v>15740345.819787633</v>
      </c>
      <c r="E53" s="494">
        <f t="shared" si="0"/>
        <v>36071.625837013322</v>
      </c>
      <c r="F53" s="494">
        <f t="shared" si="1"/>
        <v>32104.651389795057</v>
      </c>
      <c r="G53" s="494">
        <f t="shared" si="4"/>
        <v>68176.277226808379</v>
      </c>
      <c r="H53" s="495">
        <f t="shared" si="2"/>
        <v>15708241.168397838</v>
      </c>
      <c r="I53" s="501"/>
      <c r="J53" s="496" t="s">
        <v>868</v>
      </c>
      <c r="L53" s="234"/>
    </row>
    <row r="54" spans="2:12" outlineLevel="1" x14ac:dyDescent="0.2">
      <c r="B54" s="492"/>
      <c r="C54" s="497" t="s">
        <v>365</v>
      </c>
      <c r="D54" s="494">
        <f t="shared" si="3"/>
        <v>15708241.168397838</v>
      </c>
      <c r="E54" s="494">
        <f t="shared" si="0"/>
        <v>35998.05267757838</v>
      </c>
      <c r="F54" s="494">
        <f t="shared" si="1"/>
        <v>32178.224549229999</v>
      </c>
      <c r="G54" s="494">
        <f t="shared" si="4"/>
        <v>68176.277226808379</v>
      </c>
      <c r="H54" s="495">
        <f t="shared" si="2"/>
        <v>15676062.943848608</v>
      </c>
      <c r="I54" s="501"/>
      <c r="J54" s="496" t="s">
        <v>868</v>
      </c>
      <c r="L54" s="234"/>
    </row>
    <row r="55" spans="2:12" outlineLevel="1" x14ac:dyDescent="0.2">
      <c r="B55" s="492"/>
      <c r="C55" s="497" t="s">
        <v>364</v>
      </c>
      <c r="D55" s="494">
        <f t="shared" si="3"/>
        <v>15676062.943848608</v>
      </c>
      <c r="E55" s="494">
        <f t="shared" si="0"/>
        <v>35924.310912986395</v>
      </c>
      <c r="F55" s="494">
        <f t="shared" si="1"/>
        <v>32251.966313821984</v>
      </c>
      <c r="G55" s="494">
        <f t="shared" si="4"/>
        <v>68176.277226808379</v>
      </c>
      <c r="H55" s="495">
        <f t="shared" si="2"/>
        <v>15643810.977534786</v>
      </c>
      <c r="I55" s="501"/>
      <c r="J55" s="496" t="s">
        <v>868</v>
      </c>
      <c r="L55" s="234"/>
    </row>
    <row r="56" spans="2:12" outlineLevel="1" x14ac:dyDescent="0.2">
      <c r="B56" s="492"/>
      <c r="C56" s="497" t="s">
        <v>363</v>
      </c>
      <c r="D56" s="494">
        <f t="shared" si="3"/>
        <v>15643810.977534786</v>
      </c>
      <c r="E56" s="494">
        <f t="shared" si="0"/>
        <v>35850.400156850548</v>
      </c>
      <c r="F56" s="494">
        <f t="shared" si="1"/>
        <v>32325.877069957831</v>
      </c>
      <c r="G56" s="494">
        <f t="shared" si="4"/>
        <v>68176.277226808379</v>
      </c>
      <c r="H56" s="495">
        <f t="shared" si="2"/>
        <v>15611485.100464828</v>
      </c>
      <c r="I56" s="501"/>
      <c r="J56" s="496" t="s">
        <v>868</v>
      </c>
      <c r="L56" s="234"/>
    </row>
    <row r="57" spans="2:12" x14ac:dyDescent="0.2">
      <c r="B57" s="492" t="s">
        <v>362</v>
      </c>
      <c r="C57" s="497" t="s">
        <v>361</v>
      </c>
      <c r="D57" s="494">
        <f t="shared" si="3"/>
        <v>15611485.100464828</v>
      </c>
      <c r="E57" s="494">
        <f t="shared" si="0"/>
        <v>35776.320021898566</v>
      </c>
      <c r="F57" s="494">
        <f t="shared" si="1"/>
        <v>32399.957204909813</v>
      </c>
      <c r="G57" s="494">
        <f t="shared" si="4"/>
        <v>68176.277226808379</v>
      </c>
      <c r="H57" s="495">
        <f t="shared" si="2"/>
        <v>15579085.143259918</v>
      </c>
      <c r="I57" s="501"/>
      <c r="J57" s="496" t="s">
        <v>868</v>
      </c>
    </row>
    <row r="58" spans="2:12" outlineLevel="1" x14ac:dyDescent="0.2">
      <c r="B58" s="492"/>
      <c r="C58" s="497" t="s">
        <v>360</v>
      </c>
      <c r="D58" s="494">
        <f t="shared" si="3"/>
        <v>15579085.143259918</v>
      </c>
      <c r="E58" s="494">
        <f t="shared" si="0"/>
        <v>35702.070119970645</v>
      </c>
      <c r="F58" s="494">
        <f t="shared" si="1"/>
        <v>32474.207106837734</v>
      </c>
      <c r="G58" s="494">
        <f t="shared" si="4"/>
        <v>68176.277226808379</v>
      </c>
      <c r="H58" s="495">
        <f t="shared" si="2"/>
        <v>15546610.93615308</v>
      </c>
      <c r="I58" s="501"/>
      <c r="J58" s="496" t="s">
        <v>868</v>
      </c>
    </row>
    <row r="59" spans="2:12" outlineLevel="1" x14ac:dyDescent="0.2">
      <c r="B59" s="492"/>
      <c r="C59" s="497" t="s">
        <v>359</v>
      </c>
      <c r="D59" s="494">
        <f t="shared" si="3"/>
        <v>15546610.93615308</v>
      </c>
      <c r="E59" s="494">
        <f t="shared" si="0"/>
        <v>35627.650062017477</v>
      </c>
      <c r="F59" s="494">
        <f t="shared" si="1"/>
        <v>32548.627164790902</v>
      </c>
      <c r="G59" s="494">
        <f t="shared" si="4"/>
        <v>68176.277226808379</v>
      </c>
      <c r="H59" s="495">
        <f t="shared" si="2"/>
        <v>15514062.30898829</v>
      </c>
      <c r="I59" s="501"/>
      <c r="J59" s="496" t="s">
        <v>868</v>
      </c>
    </row>
    <row r="60" spans="2:12" outlineLevel="1" x14ac:dyDescent="0.2">
      <c r="B60" s="492"/>
      <c r="C60" s="497" t="s">
        <v>358</v>
      </c>
      <c r="D60" s="494">
        <f t="shared" si="3"/>
        <v>15514062.30898829</v>
      </c>
      <c r="E60" s="494">
        <f t="shared" si="0"/>
        <v>35553.059458098163</v>
      </c>
      <c r="F60" s="494">
        <f t="shared" si="1"/>
        <v>32623.217768710216</v>
      </c>
      <c r="G60" s="494">
        <f t="shared" si="4"/>
        <v>68176.277226808379</v>
      </c>
      <c r="H60" s="495">
        <f t="shared" si="2"/>
        <v>15481439.09121958</v>
      </c>
      <c r="I60" s="501"/>
      <c r="J60" s="496" t="s">
        <v>868</v>
      </c>
    </row>
    <row r="61" spans="2:12" outlineLevel="1" x14ac:dyDescent="0.2">
      <c r="B61" s="492"/>
      <c r="C61" s="497" t="s">
        <v>357</v>
      </c>
      <c r="D61" s="494">
        <f t="shared" si="3"/>
        <v>15481439.09121958</v>
      </c>
      <c r="E61" s="494">
        <f t="shared" si="0"/>
        <v>35478.297917378201</v>
      </c>
      <c r="F61" s="494">
        <f t="shared" si="1"/>
        <v>32697.979309430179</v>
      </c>
      <c r="G61" s="494">
        <f t="shared" si="4"/>
        <v>68176.277226808379</v>
      </c>
      <c r="H61" s="495">
        <f t="shared" si="2"/>
        <v>15448741.111910149</v>
      </c>
      <c r="I61" s="501"/>
      <c r="J61" s="496" t="s">
        <v>868</v>
      </c>
    </row>
    <row r="62" spans="2:12" outlineLevel="1" x14ac:dyDescent="0.2">
      <c r="B62" s="492"/>
      <c r="C62" s="497" t="s">
        <v>356</v>
      </c>
      <c r="D62" s="494">
        <f t="shared" si="3"/>
        <v>15448741.111910149</v>
      </c>
      <c r="E62" s="494">
        <f t="shared" si="0"/>
        <v>35403.365048127424</v>
      </c>
      <c r="F62" s="494">
        <f t="shared" si="1"/>
        <v>32772.912178680956</v>
      </c>
      <c r="G62" s="494">
        <f t="shared" si="4"/>
        <v>68176.277226808379</v>
      </c>
      <c r="H62" s="495">
        <f t="shared" si="2"/>
        <v>15415968.199731469</v>
      </c>
      <c r="I62" s="501"/>
      <c r="J62" s="496" t="s">
        <v>868</v>
      </c>
    </row>
    <row r="63" spans="2:12" outlineLevel="1" x14ac:dyDescent="0.2">
      <c r="B63" s="492"/>
      <c r="C63" s="497" t="s">
        <v>355</v>
      </c>
      <c r="D63" s="494">
        <f t="shared" si="3"/>
        <v>15415968.199731469</v>
      </c>
      <c r="E63" s="494">
        <f t="shared" si="0"/>
        <v>35328.260457717952</v>
      </c>
      <c r="F63" s="494">
        <f t="shared" si="1"/>
        <v>32848.016769090427</v>
      </c>
      <c r="G63" s="494">
        <f t="shared" si="4"/>
        <v>68176.277226808379</v>
      </c>
      <c r="H63" s="495">
        <f t="shared" si="2"/>
        <v>15383120.182962378</v>
      </c>
      <c r="I63" s="501"/>
      <c r="J63" s="496" t="s">
        <v>868</v>
      </c>
    </row>
    <row r="64" spans="2:12" outlineLevel="1" x14ac:dyDescent="0.2">
      <c r="B64" s="492"/>
      <c r="C64" s="497" t="s">
        <v>354</v>
      </c>
      <c r="D64" s="494">
        <f t="shared" si="3"/>
        <v>15383120.182962378</v>
      </c>
      <c r="E64" s="494">
        <f t="shared" si="0"/>
        <v>35252.983752622116</v>
      </c>
      <c r="F64" s="494">
        <f t="shared" si="1"/>
        <v>32923.293474186263</v>
      </c>
      <c r="G64" s="494">
        <f t="shared" si="4"/>
        <v>68176.277226808379</v>
      </c>
      <c r="H64" s="495">
        <f t="shared" si="2"/>
        <v>15350196.889488192</v>
      </c>
      <c r="I64" s="501"/>
      <c r="J64" s="496" t="s">
        <v>868</v>
      </c>
    </row>
    <row r="65" spans="2:10" outlineLevel="1" x14ac:dyDescent="0.2">
      <c r="B65" s="492"/>
      <c r="C65" s="497" t="s">
        <v>353</v>
      </c>
      <c r="D65" s="494">
        <f t="shared" si="3"/>
        <v>15350196.889488192</v>
      </c>
      <c r="E65" s="494">
        <f t="shared" si="0"/>
        <v>35177.534538410444</v>
      </c>
      <c r="F65" s="494">
        <f t="shared" si="1"/>
        <v>32998.742688397935</v>
      </c>
      <c r="G65" s="494">
        <f t="shared" si="4"/>
        <v>68176.277226808379</v>
      </c>
      <c r="H65" s="495">
        <f t="shared" si="2"/>
        <v>15317198.146799793</v>
      </c>
      <c r="I65" s="501"/>
      <c r="J65" s="496" t="s">
        <v>868</v>
      </c>
    </row>
    <row r="66" spans="2:10" outlineLevel="1" x14ac:dyDescent="0.2">
      <c r="B66" s="492"/>
      <c r="C66" s="497" t="s">
        <v>352</v>
      </c>
      <c r="D66" s="494">
        <f t="shared" si="3"/>
        <v>15317198.146799793</v>
      </c>
      <c r="E66" s="494">
        <f t="shared" si="0"/>
        <v>35101.912419749526</v>
      </c>
      <c r="F66" s="494">
        <f t="shared" si="1"/>
        <v>33074.364807058853</v>
      </c>
      <c r="G66" s="494">
        <f t="shared" si="4"/>
        <v>68176.277226808379</v>
      </c>
      <c r="H66" s="495">
        <f t="shared" si="2"/>
        <v>15284123.781992735</v>
      </c>
      <c r="I66" s="501"/>
      <c r="J66" s="496" t="s">
        <v>868</v>
      </c>
    </row>
    <row r="67" spans="2:10" outlineLevel="1" x14ac:dyDescent="0.2">
      <c r="B67" s="492"/>
      <c r="C67" s="497" t="s">
        <v>351</v>
      </c>
      <c r="D67" s="494">
        <f t="shared" si="3"/>
        <v>15284123.781992735</v>
      </c>
      <c r="E67" s="494">
        <f t="shared" si="0"/>
        <v>35026.117000400016</v>
      </c>
      <c r="F67" s="494">
        <f t="shared" si="1"/>
        <v>33150.160226408363</v>
      </c>
      <c r="G67" s="494">
        <f t="shared" si="4"/>
        <v>68176.277226808379</v>
      </c>
      <c r="H67" s="495">
        <f t="shared" si="2"/>
        <v>15250973.621766327</v>
      </c>
      <c r="I67" s="501"/>
      <c r="J67" s="496" t="s">
        <v>868</v>
      </c>
    </row>
    <row r="68" spans="2:10" outlineLevel="1" x14ac:dyDescent="0.2">
      <c r="B68" s="492"/>
      <c r="C68" s="497" t="s">
        <v>350</v>
      </c>
      <c r="D68" s="494">
        <f t="shared" si="3"/>
        <v>15250973.621766327</v>
      </c>
      <c r="E68" s="494">
        <f t="shared" si="0"/>
        <v>34950.1478832145</v>
      </c>
      <c r="F68" s="494">
        <f t="shared" si="1"/>
        <v>33226.129343593879</v>
      </c>
      <c r="G68" s="494">
        <f t="shared" si="4"/>
        <v>68176.277226808379</v>
      </c>
      <c r="H68" s="495">
        <f t="shared" si="2"/>
        <v>15217747.492422733</v>
      </c>
      <c r="I68" s="501"/>
      <c r="J68" s="496" t="s">
        <v>868</v>
      </c>
    </row>
    <row r="69" spans="2:10" x14ac:dyDescent="0.2">
      <c r="B69" s="492" t="s">
        <v>349</v>
      </c>
      <c r="C69" s="497" t="s">
        <v>348</v>
      </c>
      <c r="D69" s="494">
        <f t="shared" si="3"/>
        <v>15217747.492422733</v>
      </c>
      <c r="E69" s="494">
        <f t="shared" si="0"/>
        <v>34874.004670135429</v>
      </c>
      <c r="F69" s="494">
        <f t="shared" si="1"/>
        <v>33302.27255667295</v>
      </c>
      <c r="G69" s="494">
        <f t="shared" si="4"/>
        <v>68176.277226808379</v>
      </c>
      <c r="H69" s="495">
        <f t="shared" si="2"/>
        <v>15184445.21986606</v>
      </c>
      <c r="I69" s="501"/>
      <c r="J69" s="496" t="s">
        <v>868</v>
      </c>
    </row>
    <row r="70" spans="2:10" outlineLevel="1" x14ac:dyDescent="0.2">
      <c r="B70" s="492"/>
      <c r="C70" s="497" t="s">
        <v>347</v>
      </c>
      <c r="D70" s="494">
        <f t="shared" si="3"/>
        <v>15184445.21986606</v>
      </c>
      <c r="E70" s="494">
        <f t="shared" si="0"/>
        <v>34797.686962193053</v>
      </c>
      <c r="F70" s="494">
        <f t="shared" si="1"/>
        <v>33378.590264615326</v>
      </c>
      <c r="G70" s="494">
        <f t="shared" si="4"/>
        <v>68176.277226808379</v>
      </c>
      <c r="H70" s="495">
        <f t="shared" si="2"/>
        <v>15151066.629601445</v>
      </c>
      <c r="I70" s="501"/>
      <c r="J70" s="496" t="s">
        <v>868</v>
      </c>
    </row>
    <row r="71" spans="2:10" outlineLevel="1" x14ac:dyDescent="0.2">
      <c r="B71" s="492"/>
      <c r="C71" s="497" t="s">
        <v>346</v>
      </c>
      <c r="D71" s="494">
        <f t="shared" si="3"/>
        <v>15151066.629601445</v>
      </c>
      <c r="E71" s="494">
        <f t="shared" si="0"/>
        <v>34721.194359503315</v>
      </c>
      <c r="F71" s="494">
        <f t="shared" si="1"/>
        <v>33455.082867305064</v>
      </c>
      <c r="G71" s="494">
        <f t="shared" si="4"/>
        <v>68176.277226808379</v>
      </c>
      <c r="H71" s="495">
        <f t="shared" si="2"/>
        <v>15117611.546734139</v>
      </c>
      <c r="I71" s="501"/>
      <c r="J71" s="496" t="s">
        <v>868</v>
      </c>
    </row>
    <row r="72" spans="2:10" outlineLevel="1" x14ac:dyDescent="0.2">
      <c r="B72" s="492"/>
      <c r="C72" s="497" t="s">
        <v>345</v>
      </c>
      <c r="D72" s="494">
        <f t="shared" si="3"/>
        <v>15117611.546734139</v>
      </c>
      <c r="E72" s="494">
        <f t="shared" si="0"/>
        <v>34644.526461265734</v>
      </c>
      <c r="F72" s="494">
        <f t="shared" si="1"/>
        <v>33531.750765542645</v>
      </c>
      <c r="G72" s="494">
        <f t="shared" si="4"/>
        <v>68176.277226808379</v>
      </c>
      <c r="H72" s="495">
        <f t="shared" si="2"/>
        <v>15084079.795968596</v>
      </c>
      <c r="I72" s="501"/>
      <c r="J72" s="496" t="s">
        <v>868</v>
      </c>
    </row>
    <row r="73" spans="2:10" outlineLevel="1" x14ac:dyDescent="0.2">
      <c r="B73" s="492"/>
      <c r="C73" s="497" t="s">
        <v>344</v>
      </c>
      <c r="D73" s="494">
        <f t="shared" si="3"/>
        <v>15084079.795968596</v>
      </c>
      <c r="E73" s="494">
        <f t="shared" si="0"/>
        <v>34567.682865761366</v>
      </c>
      <c r="F73" s="494">
        <f t="shared" si="1"/>
        <v>33608.594361047013</v>
      </c>
      <c r="G73" s="494">
        <f t="shared" si="4"/>
        <v>68176.277226808379</v>
      </c>
      <c r="H73" s="495">
        <f t="shared" si="2"/>
        <v>15050471.20160755</v>
      </c>
      <c r="I73" s="501"/>
      <c r="J73" s="496" t="s">
        <v>868</v>
      </c>
    </row>
    <row r="74" spans="2:10" outlineLevel="1" x14ac:dyDescent="0.2">
      <c r="B74" s="492"/>
      <c r="C74" s="497" t="s">
        <v>343</v>
      </c>
      <c r="D74" s="494">
        <f t="shared" si="3"/>
        <v>15050471.20160755</v>
      </c>
      <c r="E74" s="494">
        <f t="shared" si="0"/>
        <v>34490.663170350635</v>
      </c>
      <c r="F74" s="494">
        <f t="shared" si="1"/>
        <v>33685.614056457744</v>
      </c>
      <c r="G74" s="494">
        <f t="shared" si="4"/>
        <v>68176.277226808379</v>
      </c>
      <c r="H74" s="495">
        <f t="shared" si="2"/>
        <v>15016785.587551093</v>
      </c>
      <c r="I74" s="501"/>
      <c r="J74" s="496" t="s">
        <v>868</v>
      </c>
    </row>
    <row r="75" spans="2:10" outlineLevel="1" x14ac:dyDescent="0.2">
      <c r="B75" s="492"/>
      <c r="C75" s="497" t="s">
        <v>342</v>
      </c>
      <c r="D75" s="494">
        <f t="shared" si="3"/>
        <v>15016785.587551093</v>
      </c>
      <c r="E75" s="494">
        <f t="shared" si="0"/>
        <v>34413.466971471251</v>
      </c>
      <c r="F75" s="494">
        <f t="shared" si="1"/>
        <v>33762.810255337128</v>
      </c>
      <c r="G75" s="494">
        <f t="shared" si="4"/>
        <v>68176.277226808379</v>
      </c>
      <c r="H75" s="495">
        <f t="shared" si="2"/>
        <v>14983022.777295755</v>
      </c>
      <c r="I75" s="501"/>
      <c r="J75" s="496" t="s">
        <v>868</v>
      </c>
    </row>
    <row r="76" spans="2:10" outlineLevel="1" x14ac:dyDescent="0.2">
      <c r="B76" s="492"/>
      <c r="C76" s="497" t="s">
        <v>341</v>
      </c>
      <c r="D76" s="494">
        <f t="shared" si="3"/>
        <v>14983022.777295755</v>
      </c>
      <c r="E76" s="494">
        <f t="shared" si="0"/>
        <v>34336.093864636103</v>
      </c>
      <c r="F76" s="494">
        <f t="shared" si="1"/>
        <v>33840.183362172276</v>
      </c>
      <c r="G76" s="494">
        <f t="shared" si="4"/>
        <v>68176.277226808379</v>
      </c>
      <c r="H76" s="495">
        <f t="shared" si="2"/>
        <v>14949182.593933582</v>
      </c>
      <c r="I76" s="501"/>
      <c r="J76" s="496" t="s">
        <v>868</v>
      </c>
    </row>
    <row r="77" spans="2:10" outlineLevel="1" x14ac:dyDescent="0.2">
      <c r="B77" s="492"/>
      <c r="C77" s="497" t="s">
        <v>340</v>
      </c>
      <c r="D77" s="494">
        <f t="shared" si="3"/>
        <v>14949182.593933582</v>
      </c>
      <c r="E77" s="494">
        <f t="shared" si="0"/>
        <v>34258.543444431125</v>
      </c>
      <c r="F77" s="494">
        <f t="shared" si="1"/>
        <v>33917.733782377254</v>
      </c>
      <c r="G77" s="494">
        <f t="shared" si="4"/>
        <v>68176.277226808379</v>
      </c>
      <c r="H77" s="495">
        <f t="shared" si="2"/>
        <v>14915264.860151205</v>
      </c>
      <c r="I77" s="501"/>
      <c r="J77" s="496" t="s">
        <v>868</v>
      </c>
    </row>
    <row r="78" spans="2:10" outlineLevel="1" x14ac:dyDescent="0.2">
      <c r="B78" s="492"/>
      <c r="C78" s="497" t="s">
        <v>339</v>
      </c>
      <c r="D78" s="494">
        <f t="shared" si="3"/>
        <v>14915264.860151205</v>
      </c>
      <c r="E78" s="494">
        <f t="shared" si="0"/>
        <v>34180.815304513177</v>
      </c>
      <c r="F78" s="494">
        <f t="shared" si="1"/>
        <v>33995.461922295202</v>
      </c>
      <c r="G78" s="494">
        <f t="shared" si="4"/>
        <v>68176.277226808379</v>
      </c>
      <c r="H78" s="495">
        <f t="shared" si="2"/>
        <v>14881269.39822891</v>
      </c>
      <c r="I78" s="501"/>
      <c r="J78" s="496" t="s">
        <v>868</v>
      </c>
    </row>
    <row r="79" spans="2:10" outlineLevel="1" x14ac:dyDescent="0.2">
      <c r="B79" s="492"/>
      <c r="C79" s="497" t="s">
        <v>338</v>
      </c>
      <c r="D79" s="494">
        <f t="shared" si="3"/>
        <v>14881269.39822891</v>
      </c>
      <c r="E79" s="494">
        <f t="shared" si="0"/>
        <v>34102.909037607918</v>
      </c>
      <c r="F79" s="494">
        <f t="shared" si="1"/>
        <v>34073.368189200461</v>
      </c>
      <c r="G79" s="494">
        <f t="shared" si="4"/>
        <v>68176.277226808379</v>
      </c>
      <c r="H79" s="495">
        <f t="shared" si="2"/>
        <v>14847196.030039709</v>
      </c>
      <c r="I79" s="501"/>
      <c r="J79" s="496" t="s">
        <v>868</v>
      </c>
    </row>
    <row r="80" spans="2:10" outlineLevel="1" x14ac:dyDescent="0.2">
      <c r="B80" s="492"/>
      <c r="C80" s="497" t="s">
        <v>337</v>
      </c>
      <c r="D80" s="494">
        <f t="shared" si="3"/>
        <v>14847196.030039709</v>
      </c>
      <c r="E80" s="494">
        <f t="shared" si="0"/>
        <v>34024.824235507665</v>
      </c>
      <c r="F80" s="494">
        <f t="shared" si="1"/>
        <v>34151.452991300714</v>
      </c>
      <c r="G80" s="494">
        <f t="shared" si="4"/>
        <v>68176.277226808379</v>
      </c>
      <c r="H80" s="495">
        <f t="shared" si="2"/>
        <v>14813044.577048408</v>
      </c>
      <c r="I80" s="501"/>
      <c r="J80" s="496" t="s">
        <v>868</v>
      </c>
    </row>
    <row r="81" spans="2:13" x14ac:dyDescent="0.2">
      <c r="B81" s="492" t="s">
        <v>336</v>
      </c>
      <c r="C81" s="497" t="s">
        <v>335</v>
      </c>
      <c r="D81" s="494">
        <f t="shared" si="3"/>
        <v>14813044.577048408</v>
      </c>
      <c r="E81" s="494">
        <f t="shared" si="0"/>
        <v>33946.56048906927</v>
      </c>
      <c r="F81" s="494">
        <f t="shared" si="1"/>
        <v>34229.716737739109</v>
      </c>
      <c r="G81" s="494">
        <f t="shared" si="4"/>
        <v>68176.277226808379</v>
      </c>
      <c r="H81" s="495">
        <f t="shared" si="2"/>
        <v>14778814.860310668</v>
      </c>
      <c r="I81" s="501"/>
      <c r="J81" s="496" t="s">
        <v>868</v>
      </c>
    </row>
    <row r="82" spans="2:13" outlineLevel="1" x14ac:dyDescent="0.2">
      <c r="B82" s="492"/>
      <c r="C82" s="497" t="s">
        <v>334</v>
      </c>
      <c r="D82" s="494">
        <f t="shared" si="3"/>
        <v>14778814.860310668</v>
      </c>
      <c r="E82" s="494">
        <f t="shared" si="0"/>
        <v>33868.117388211947</v>
      </c>
      <c r="F82" s="494">
        <f t="shared" si="1"/>
        <v>34308.159838596432</v>
      </c>
      <c r="G82" s="494">
        <f t="shared" si="4"/>
        <v>68176.277226808379</v>
      </c>
      <c r="H82" s="495">
        <f t="shared" si="2"/>
        <v>14744506.700472072</v>
      </c>
      <c r="I82" s="501"/>
      <c r="J82" s="496" t="s">
        <v>868</v>
      </c>
    </row>
    <row r="83" spans="2:13" outlineLevel="1" x14ac:dyDescent="0.2">
      <c r="B83" s="492"/>
      <c r="C83" s="497" t="s">
        <v>333</v>
      </c>
      <c r="D83" s="494">
        <f t="shared" si="3"/>
        <v>14744506.700472072</v>
      </c>
      <c r="E83" s="494">
        <f t="shared" si="0"/>
        <v>33789.494521915163</v>
      </c>
      <c r="F83" s="494">
        <f t="shared" si="1"/>
        <v>34386.782704893216</v>
      </c>
      <c r="G83" s="494">
        <f t="shared" si="4"/>
        <v>68176.277226808379</v>
      </c>
      <c r="H83" s="495">
        <f t="shared" si="2"/>
        <v>14710119.917767178</v>
      </c>
      <c r="I83" s="501"/>
      <c r="J83" s="496" t="s">
        <v>868</v>
      </c>
      <c r="L83" s="234"/>
    </row>
    <row r="84" spans="2:13" outlineLevel="1" x14ac:dyDescent="0.2">
      <c r="B84" s="492"/>
      <c r="C84" s="497" t="s">
        <v>332</v>
      </c>
      <c r="D84" s="494">
        <f t="shared" si="3"/>
        <v>14710119.917767178</v>
      </c>
      <c r="E84" s="494">
        <f t="shared" si="0"/>
        <v>33710.691478216453</v>
      </c>
      <c r="F84" s="494">
        <f t="shared" si="1"/>
        <v>34465.585748591926</v>
      </c>
      <c r="G84" s="494">
        <f t="shared" si="4"/>
        <v>68176.277226808379</v>
      </c>
      <c r="H84" s="495">
        <f t="shared" si="2"/>
        <v>14675654.332018586</v>
      </c>
      <c r="I84" s="501"/>
      <c r="J84" s="496" t="s">
        <v>868</v>
      </c>
      <c r="L84" s="234"/>
    </row>
    <row r="85" spans="2:13" outlineLevel="1" x14ac:dyDescent="0.2">
      <c r="B85" s="492"/>
      <c r="C85" s="497" t="s">
        <v>331</v>
      </c>
      <c r="D85" s="494">
        <f t="shared" si="3"/>
        <v>14675654.332018586</v>
      </c>
      <c r="E85" s="494">
        <f t="shared" si="0"/>
        <v>33631.707844209261</v>
      </c>
      <c r="F85" s="494">
        <f t="shared" si="1"/>
        <v>34544.569382599118</v>
      </c>
      <c r="G85" s="494">
        <f t="shared" si="4"/>
        <v>68176.277226808379</v>
      </c>
      <c r="H85" s="495">
        <f t="shared" si="2"/>
        <v>14641109.762635987</v>
      </c>
      <c r="I85" s="501"/>
      <c r="J85" s="496" t="s">
        <v>868</v>
      </c>
      <c r="L85" s="234"/>
    </row>
    <row r="86" spans="2:13" outlineLevel="1" x14ac:dyDescent="0.2">
      <c r="B86" s="492"/>
      <c r="C86" s="497" t="s">
        <v>330</v>
      </c>
      <c r="D86" s="494">
        <f t="shared" si="3"/>
        <v>14641109.762635987</v>
      </c>
      <c r="E86" s="494">
        <f t="shared" ref="E86:E149" si="5">+D86*($O$5/12)</f>
        <v>33552.543206040806</v>
      </c>
      <c r="F86" s="494">
        <f t="shared" ref="F86:F149" si="6">+G86-E86</f>
        <v>34623.734020767573</v>
      </c>
      <c r="G86" s="494">
        <f t="shared" si="4"/>
        <v>68176.277226808379</v>
      </c>
      <c r="H86" s="495">
        <f t="shared" ref="H86:H149" si="7">+D86-F86-I86</f>
        <v>14606486.02861522</v>
      </c>
      <c r="I86" s="501"/>
      <c r="J86" s="496" t="s">
        <v>868</v>
      </c>
      <c r="L86" s="234"/>
    </row>
    <row r="87" spans="2:13" outlineLevel="1" x14ac:dyDescent="0.2">
      <c r="B87" s="492"/>
      <c r="C87" s="497" t="s">
        <v>329</v>
      </c>
      <c r="D87" s="494">
        <f t="shared" ref="D87:D150" si="8">+H86</f>
        <v>14606486.02861522</v>
      </c>
      <c r="E87" s="494">
        <f t="shared" si="5"/>
        <v>33473.19714890988</v>
      </c>
      <c r="F87" s="494">
        <f t="shared" si="6"/>
        <v>34703.080077898499</v>
      </c>
      <c r="G87" s="494">
        <f t="shared" ref="G87:G150" si="9">+G86</f>
        <v>68176.277226808379</v>
      </c>
      <c r="H87" s="495">
        <f t="shared" si="7"/>
        <v>14571782.948537322</v>
      </c>
      <c r="I87" s="501"/>
      <c r="J87" s="496" t="s">
        <v>868</v>
      </c>
      <c r="L87" s="234"/>
    </row>
    <row r="88" spans="2:13" outlineLevel="1" x14ac:dyDescent="0.2">
      <c r="B88" s="492"/>
      <c r="C88" s="497" t="s">
        <v>328</v>
      </c>
      <c r="D88" s="494">
        <f t="shared" si="8"/>
        <v>14571782.948537322</v>
      </c>
      <c r="E88" s="494">
        <f t="shared" si="5"/>
        <v>33393.669257064699</v>
      </c>
      <c r="F88" s="494">
        <f t="shared" si="6"/>
        <v>34782.60796974368</v>
      </c>
      <c r="G88" s="494">
        <f t="shared" si="9"/>
        <v>68176.277226808379</v>
      </c>
      <c r="H88" s="495">
        <f t="shared" si="7"/>
        <v>14537000.340567578</v>
      </c>
      <c r="I88" s="501"/>
      <c r="J88" s="496" t="s">
        <v>868</v>
      </c>
      <c r="L88" s="234"/>
    </row>
    <row r="89" spans="2:13" outlineLevel="1" x14ac:dyDescent="0.2">
      <c r="B89" s="492"/>
      <c r="C89" s="497" t="s">
        <v>327</v>
      </c>
      <c r="D89" s="494">
        <f t="shared" si="8"/>
        <v>14537000.340567578</v>
      </c>
      <c r="E89" s="494">
        <f t="shared" si="5"/>
        <v>33313.959113800702</v>
      </c>
      <c r="F89" s="494">
        <f t="shared" si="6"/>
        <v>34862.318113007677</v>
      </c>
      <c r="G89" s="494">
        <f t="shared" si="9"/>
        <v>68176.277226808379</v>
      </c>
      <c r="H89" s="495">
        <f t="shared" si="7"/>
        <v>14502138.022454569</v>
      </c>
      <c r="I89" s="501"/>
      <c r="J89" s="496" t="s">
        <v>868</v>
      </c>
      <c r="L89" s="234"/>
    </row>
    <row r="90" spans="2:13" outlineLevel="1" x14ac:dyDescent="0.2">
      <c r="B90" s="492"/>
      <c r="C90" s="497" t="s">
        <v>326</v>
      </c>
      <c r="D90" s="494">
        <f t="shared" si="8"/>
        <v>14502138.022454569</v>
      </c>
      <c r="E90" s="494">
        <f t="shared" si="5"/>
        <v>33234.066301458384</v>
      </c>
      <c r="F90" s="494">
        <f t="shared" si="6"/>
        <v>34942.210925349995</v>
      </c>
      <c r="G90" s="494">
        <f t="shared" si="9"/>
        <v>68176.277226808379</v>
      </c>
      <c r="H90" s="495">
        <f t="shared" si="7"/>
        <v>14467195.811529219</v>
      </c>
      <c r="I90" s="501"/>
      <c r="J90" s="496" t="s">
        <v>868</v>
      </c>
      <c r="L90" s="234"/>
    </row>
    <row r="91" spans="2:13" outlineLevel="1" x14ac:dyDescent="0.2">
      <c r="B91" s="492"/>
      <c r="C91" s="497" t="s">
        <v>325</v>
      </c>
      <c r="D91" s="494">
        <f t="shared" si="8"/>
        <v>14467195.811529219</v>
      </c>
      <c r="E91" s="494">
        <f t="shared" si="5"/>
        <v>33153.990401421128</v>
      </c>
      <c r="F91" s="494">
        <f t="shared" si="6"/>
        <v>35022.286825387251</v>
      </c>
      <c r="G91" s="494">
        <f t="shared" si="9"/>
        <v>68176.277226808379</v>
      </c>
      <c r="H91" s="495">
        <f t="shared" si="7"/>
        <v>14432173.524703832</v>
      </c>
      <c r="I91" s="501"/>
      <c r="J91" s="496" t="s">
        <v>868</v>
      </c>
      <c r="L91" s="234"/>
    </row>
    <row r="92" spans="2:13" outlineLevel="1" x14ac:dyDescent="0.2">
      <c r="B92" s="492"/>
      <c r="C92" s="497" t="s">
        <v>324</v>
      </c>
      <c r="D92" s="494">
        <f t="shared" si="8"/>
        <v>14432173.524703832</v>
      </c>
      <c r="E92" s="494">
        <f t="shared" si="5"/>
        <v>33073.73099411295</v>
      </c>
      <c r="F92" s="494">
        <f t="shared" si="6"/>
        <v>35102.546232695429</v>
      </c>
      <c r="G92" s="494">
        <f t="shared" si="9"/>
        <v>68176.277226808379</v>
      </c>
      <c r="H92" s="495">
        <f t="shared" si="7"/>
        <v>14397070.978471138</v>
      </c>
      <c r="I92" s="501"/>
      <c r="J92" s="496" t="s">
        <v>868</v>
      </c>
      <c r="L92" s="234"/>
    </row>
    <row r="93" spans="2:13" ht="24" customHeight="1" x14ac:dyDescent="0.2">
      <c r="B93" s="492" t="s">
        <v>323</v>
      </c>
      <c r="C93" s="497" t="s">
        <v>322</v>
      </c>
      <c r="D93" s="494">
        <f t="shared" si="8"/>
        <v>14397070.978471138</v>
      </c>
      <c r="E93" s="494">
        <f t="shared" si="5"/>
        <v>32993.287658996356</v>
      </c>
      <c r="F93" s="494">
        <f t="shared" si="6"/>
        <v>35182.989567812023</v>
      </c>
      <c r="G93" s="494">
        <f t="shared" si="9"/>
        <v>68176.277226808379</v>
      </c>
      <c r="H93" s="495">
        <f t="shared" si="7"/>
        <v>14361887.988903325</v>
      </c>
      <c r="I93" s="549">
        <v>0</v>
      </c>
      <c r="J93" s="496" t="s">
        <v>937</v>
      </c>
      <c r="M93" s="502" t="s">
        <v>966</v>
      </c>
    </row>
    <row r="94" spans="2:13" ht="16.2" outlineLevel="1" x14ac:dyDescent="0.2">
      <c r="B94" s="492"/>
      <c r="C94" s="497" t="s">
        <v>321</v>
      </c>
      <c r="D94" s="494">
        <f t="shared" si="8"/>
        <v>14361887.988903325</v>
      </c>
      <c r="E94" s="494">
        <f t="shared" si="5"/>
        <v>32912.659974570117</v>
      </c>
      <c r="F94" s="494">
        <f t="shared" si="6"/>
        <v>35263.617252238262</v>
      </c>
      <c r="G94" s="494">
        <f t="shared" si="9"/>
        <v>68176.277226808379</v>
      </c>
      <c r="H94" s="495">
        <f t="shared" si="7"/>
        <v>14326624.371651087</v>
      </c>
      <c r="I94" s="549"/>
      <c r="J94" s="496" t="s">
        <v>937</v>
      </c>
      <c r="M94" s="503"/>
    </row>
    <row r="95" spans="2:13" ht="16.2" outlineLevel="1" x14ac:dyDescent="0.2">
      <c r="B95" s="492"/>
      <c r="C95" s="497" t="s">
        <v>320</v>
      </c>
      <c r="D95" s="494">
        <f t="shared" si="8"/>
        <v>14326624.371651087</v>
      </c>
      <c r="E95" s="494">
        <f t="shared" si="5"/>
        <v>32831.847518367074</v>
      </c>
      <c r="F95" s="494">
        <f t="shared" si="6"/>
        <v>35344.429708441305</v>
      </c>
      <c r="G95" s="494">
        <f t="shared" si="9"/>
        <v>68176.277226808379</v>
      </c>
      <c r="H95" s="495">
        <f t="shared" si="7"/>
        <v>14291279.941942645</v>
      </c>
      <c r="I95" s="549"/>
      <c r="J95" s="496" t="s">
        <v>937</v>
      </c>
      <c r="M95" s="503"/>
    </row>
    <row r="96" spans="2:13" ht="16.2" outlineLevel="1" x14ac:dyDescent="0.2">
      <c r="B96" s="492"/>
      <c r="C96" s="497" t="s">
        <v>319</v>
      </c>
      <c r="D96" s="494">
        <f t="shared" si="8"/>
        <v>14291279.941942645</v>
      </c>
      <c r="E96" s="494">
        <f t="shared" si="5"/>
        <v>32750.849866951896</v>
      </c>
      <c r="F96" s="494">
        <f t="shared" si="6"/>
        <v>35425.427359856483</v>
      </c>
      <c r="G96" s="494">
        <f t="shared" si="9"/>
        <v>68176.277226808379</v>
      </c>
      <c r="H96" s="495">
        <f t="shared" si="7"/>
        <v>14255854.514582789</v>
      </c>
      <c r="I96" s="549"/>
      <c r="J96" s="496" t="s">
        <v>937</v>
      </c>
      <c r="M96" s="503"/>
    </row>
    <row r="97" spans="2:13" ht="16.2" outlineLevel="1" x14ac:dyDescent="0.2">
      <c r="B97" s="492"/>
      <c r="C97" s="497" t="s">
        <v>318</v>
      </c>
      <c r="D97" s="494">
        <f t="shared" si="8"/>
        <v>14255854.514582789</v>
      </c>
      <c r="E97" s="494">
        <f t="shared" si="5"/>
        <v>32669.66659591889</v>
      </c>
      <c r="F97" s="494">
        <f t="shared" si="6"/>
        <v>35506.610630889489</v>
      </c>
      <c r="G97" s="494">
        <f t="shared" si="9"/>
        <v>68176.277226808379</v>
      </c>
      <c r="H97" s="495">
        <f t="shared" si="7"/>
        <v>14220347.903951898</v>
      </c>
      <c r="I97" s="549"/>
      <c r="J97" s="496" t="s">
        <v>937</v>
      </c>
      <c r="M97" s="503"/>
    </row>
    <row r="98" spans="2:13" ht="16.2" outlineLevel="1" x14ac:dyDescent="0.2">
      <c r="B98" s="492"/>
      <c r="C98" s="497" t="s">
        <v>317</v>
      </c>
      <c r="D98" s="494">
        <f t="shared" si="8"/>
        <v>14220347.903951898</v>
      </c>
      <c r="E98" s="494">
        <f t="shared" si="5"/>
        <v>32588.297279889768</v>
      </c>
      <c r="F98" s="494">
        <f t="shared" si="6"/>
        <v>35587.979946918611</v>
      </c>
      <c r="G98" s="494">
        <f t="shared" si="9"/>
        <v>68176.277226808379</v>
      </c>
      <c r="H98" s="495">
        <f t="shared" si="7"/>
        <v>14184759.924004979</v>
      </c>
      <c r="I98" s="549"/>
      <c r="J98" s="496" t="s">
        <v>937</v>
      </c>
      <c r="M98" s="503"/>
    </row>
    <row r="99" spans="2:13" ht="16.2" outlineLevel="1" x14ac:dyDescent="0.2">
      <c r="B99" s="492"/>
      <c r="C99" s="497" t="s">
        <v>316</v>
      </c>
      <c r="D99" s="494">
        <f t="shared" si="8"/>
        <v>14184759.924004979</v>
      </c>
      <c r="E99" s="494">
        <f t="shared" si="5"/>
        <v>32506.74149251141</v>
      </c>
      <c r="F99" s="494">
        <f t="shared" si="6"/>
        <v>35669.535734296966</v>
      </c>
      <c r="G99" s="494">
        <f t="shared" si="9"/>
        <v>68176.277226808379</v>
      </c>
      <c r="H99" s="495">
        <f t="shared" si="7"/>
        <v>14149090.388270682</v>
      </c>
      <c r="I99" s="549"/>
      <c r="J99" s="496" t="s">
        <v>937</v>
      </c>
      <c r="M99" s="503"/>
    </row>
    <row r="100" spans="2:13" ht="16.2" outlineLevel="1" x14ac:dyDescent="0.2">
      <c r="B100" s="492"/>
      <c r="C100" s="497" t="s">
        <v>315</v>
      </c>
      <c r="D100" s="494">
        <f t="shared" si="8"/>
        <v>14149090.388270682</v>
      </c>
      <c r="E100" s="494">
        <f t="shared" si="5"/>
        <v>32424.998806453645</v>
      </c>
      <c r="F100" s="494">
        <f t="shared" si="6"/>
        <v>35751.278420354734</v>
      </c>
      <c r="G100" s="494">
        <f t="shared" si="9"/>
        <v>68176.277226808379</v>
      </c>
      <c r="H100" s="495">
        <f t="shared" si="7"/>
        <v>14113339.109850327</v>
      </c>
      <c r="I100" s="549"/>
      <c r="J100" s="496" t="s">
        <v>937</v>
      </c>
      <c r="M100" s="503"/>
    </row>
    <row r="101" spans="2:13" ht="16.2" outlineLevel="1" x14ac:dyDescent="0.2">
      <c r="B101" s="492"/>
      <c r="C101" s="497" t="s">
        <v>314</v>
      </c>
      <c r="D101" s="494">
        <f t="shared" si="8"/>
        <v>14113339.109850327</v>
      </c>
      <c r="E101" s="494">
        <f t="shared" si="5"/>
        <v>32343.068793406997</v>
      </c>
      <c r="F101" s="494">
        <f t="shared" si="6"/>
        <v>35833.208433401378</v>
      </c>
      <c r="G101" s="494">
        <f t="shared" si="9"/>
        <v>68176.277226808379</v>
      </c>
      <c r="H101" s="495">
        <f t="shared" si="7"/>
        <v>14077505.901416926</v>
      </c>
      <c r="I101" s="549"/>
      <c r="J101" s="496" t="s">
        <v>937</v>
      </c>
      <c r="M101" s="503"/>
    </row>
    <row r="102" spans="2:13" ht="16.2" outlineLevel="1" x14ac:dyDescent="0.2">
      <c r="B102" s="492"/>
      <c r="C102" s="497" t="s">
        <v>313</v>
      </c>
      <c r="D102" s="494">
        <f t="shared" si="8"/>
        <v>14077505.901416926</v>
      </c>
      <c r="E102" s="494">
        <f t="shared" si="5"/>
        <v>32260.951024080456</v>
      </c>
      <c r="F102" s="494">
        <f t="shared" si="6"/>
        <v>35915.326202727927</v>
      </c>
      <c r="G102" s="494">
        <f t="shared" si="9"/>
        <v>68176.277226808379</v>
      </c>
      <c r="H102" s="495">
        <f t="shared" si="7"/>
        <v>14041590.575214198</v>
      </c>
      <c r="I102" s="549"/>
      <c r="J102" s="496" t="s">
        <v>937</v>
      </c>
      <c r="M102" s="503"/>
    </row>
    <row r="103" spans="2:13" ht="16.2" outlineLevel="1" x14ac:dyDescent="0.2">
      <c r="B103" s="492"/>
      <c r="C103" s="497" t="s">
        <v>312</v>
      </c>
      <c r="D103" s="494">
        <f t="shared" si="8"/>
        <v>14041590.575214198</v>
      </c>
      <c r="E103" s="494">
        <f t="shared" si="5"/>
        <v>32178.645068199203</v>
      </c>
      <c r="F103" s="494">
        <f t="shared" si="6"/>
        <v>35997.63215860918</v>
      </c>
      <c r="G103" s="494">
        <f t="shared" si="9"/>
        <v>68176.277226808379</v>
      </c>
      <c r="H103" s="495">
        <f t="shared" si="7"/>
        <v>14005592.943055589</v>
      </c>
      <c r="I103" s="549"/>
      <c r="J103" s="496" t="s">
        <v>937</v>
      </c>
      <c r="M103" s="503"/>
    </row>
    <row r="104" spans="2:13" ht="16.2" outlineLevel="1" x14ac:dyDescent="0.2">
      <c r="B104" s="492"/>
      <c r="C104" s="497" t="s">
        <v>311</v>
      </c>
      <c r="D104" s="494">
        <f t="shared" si="8"/>
        <v>14005592.943055589</v>
      </c>
      <c r="E104" s="494">
        <f t="shared" si="5"/>
        <v>32096.150494502392</v>
      </c>
      <c r="F104" s="494">
        <f t="shared" si="6"/>
        <v>36080.126732305987</v>
      </c>
      <c r="G104" s="494">
        <f t="shared" si="9"/>
        <v>68176.277226808379</v>
      </c>
      <c r="H104" s="495">
        <f t="shared" si="7"/>
        <v>13969512.816323282</v>
      </c>
      <c r="I104" s="549"/>
      <c r="J104" s="496" t="s">
        <v>937</v>
      </c>
      <c r="M104" s="503"/>
    </row>
    <row r="105" spans="2:13" ht="16.2" x14ac:dyDescent="0.2">
      <c r="B105" s="492" t="s">
        <v>310</v>
      </c>
      <c r="C105" s="497" t="s">
        <v>309</v>
      </c>
      <c r="D105" s="494">
        <f t="shared" si="8"/>
        <v>13969512.816323282</v>
      </c>
      <c r="E105" s="494">
        <f t="shared" si="5"/>
        <v>32013.466870740856</v>
      </c>
      <c r="F105" s="494">
        <f t="shared" si="6"/>
        <v>36162.810356067523</v>
      </c>
      <c r="G105" s="494">
        <f t="shared" si="9"/>
        <v>68176.277226808379</v>
      </c>
      <c r="H105" s="495">
        <f t="shared" si="7"/>
        <v>13933350.005967215</v>
      </c>
      <c r="I105" s="549">
        <v>0</v>
      </c>
      <c r="J105" s="496" t="s">
        <v>937</v>
      </c>
      <c r="M105" s="503"/>
    </row>
    <row r="106" spans="2:13" ht="16.2" outlineLevel="1" x14ac:dyDescent="0.2">
      <c r="B106" s="492"/>
      <c r="C106" s="497" t="s">
        <v>308</v>
      </c>
      <c r="D106" s="494">
        <f t="shared" si="8"/>
        <v>13933350.005967215</v>
      </c>
      <c r="E106" s="494">
        <f t="shared" si="5"/>
        <v>31930.593763674868</v>
      </c>
      <c r="F106" s="494">
        <f t="shared" si="6"/>
        <v>36245.683463133508</v>
      </c>
      <c r="G106" s="494">
        <f t="shared" si="9"/>
        <v>68176.277226808379</v>
      </c>
      <c r="H106" s="495">
        <f t="shared" si="7"/>
        <v>13897104.322504081</v>
      </c>
      <c r="I106" s="549"/>
      <c r="J106" s="496" t="s">
        <v>937</v>
      </c>
      <c r="M106" s="503"/>
    </row>
    <row r="107" spans="2:13" ht="16.2" outlineLevel="1" x14ac:dyDescent="0.2">
      <c r="B107" s="492"/>
      <c r="C107" s="497" t="s">
        <v>307</v>
      </c>
      <c r="D107" s="494">
        <f t="shared" si="8"/>
        <v>13897104.322504081</v>
      </c>
      <c r="E107" s="494">
        <f t="shared" si="5"/>
        <v>31847.530739071852</v>
      </c>
      <c r="F107" s="494">
        <f t="shared" si="6"/>
        <v>36328.746487736527</v>
      </c>
      <c r="G107" s="494">
        <f t="shared" si="9"/>
        <v>68176.277226808379</v>
      </c>
      <c r="H107" s="495">
        <f t="shared" si="7"/>
        <v>13860775.576016344</v>
      </c>
      <c r="I107" s="549"/>
      <c r="J107" s="496" t="s">
        <v>937</v>
      </c>
      <c r="M107" s="503"/>
    </row>
    <row r="108" spans="2:13" ht="16.2" outlineLevel="1" x14ac:dyDescent="0.2">
      <c r="B108" s="492"/>
      <c r="C108" s="497" t="s">
        <v>306</v>
      </c>
      <c r="D108" s="494">
        <f t="shared" si="8"/>
        <v>13860775.576016344</v>
      </c>
      <c r="E108" s="494">
        <f t="shared" si="5"/>
        <v>31764.277361704124</v>
      </c>
      <c r="F108" s="494">
        <f t="shared" si="6"/>
        <v>36411.999865104255</v>
      </c>
      <c r="G108" s="494">
        <f t="shared" si="9"/>
        <v>68176.277226808379</v>
      </c>
      <c r="H108" s="495">
        <f t="shared" si="7"/>
        <v>13824363.576151241</v>
      </c>
      <c r="I108" s="549"/>
      <c r="J108" s="496" t="s">
        <v>937</v>
      </c>
      <c r="M108" s="503"/>
    </row>
    <row r="109" spans="2:13" ht="16.2" outlineLevel="1" x14ac:dyDescent="0.2">
      <c r="B109" s="492"/>
      <c r="C109" s="497" t="s">
        <v>305</v>
      </c>
      <c r="D109" s="494">
        <f t="shared" si="8"/>
        <v>13824363.576151241</v>
      </c>
      <c r="E109" s="494">
        <f t="shared" si="5"/>
        <v>31680.833195346593</v>
      </c>
      <c r="F109" s="494">
        <f t="shared" si="6"/>
        <v>36495.444031461782</v>
      </c>
      <c r="G109" s="494">
        <f t="shared" si="9"/>
        <v>68176.277226808379</v>
      </c>
      <c r="H109" s="495">
        <f t="shared" si="7"/>
        <v>13787868.132119779</v>
      </c>
      <c r="I109" s="549"/>
      <c r="J109" s="496" t="s">
        <v>937</v>
      </c>
      <c r="M109" s="503"/>
    </row>
    <row r="110" spans="2:13" ht="16.2" outlineLevel="1" x14ac:dyDescent="0.2">
      <c r="B110" s="492"/>
      <c r="C110" s="497" t="s">
        <v>304</v>
      </c>
      <c r="D110" s="494">
        <f t="shared" si="8"/>
        <v>13787868.132119779</v>
      </c>
      <c r="E110" s="494">
        <f t="shared" si="5"/>
        <v>31597.197802774492</v>
      </c>
      <c r="F110" s="494">
        <f t="shared" si="6"/>
        <v>36579.079424033887</v>
      </c>
      <c r="G110" s="494">
        <f t="shared" si="9"/>
        <v>68176.277226808379</v>
      </c>
      <c r="H110" s="495">
        <f t="shared" si="7"/>
        <v>13751289.052695744</v>
      </c>
      <c r="I110" s="549"/>
      <c r="J110" s="496" t="s">
        <v>937</v>
      </c>
      <c r="M110" s="503"/>
    </row>
    <row r="111" spans="2:13" ht="16.2" outlineLevel="1" x14ac:dyDescent="0.2">
      <c r="B111" s="492"/>
      <c r="C111" s="497" t="s">
        <v>303</v>
      </c>
      <c r="D111" s="494">
        <f t="shared" si="8"/>
        <v>13751289.052695744</v>
      </c>
      <c r="E111" s="494">
        <f t="shared" si="5"/>
        <v>31513.37074576108</v>
      </c>
      <c r="F111" s="494">
        <f t="shared" si="6"/>
        <v>36662.906481047299</v>
      </c>
      <c r="G111" s="494">
        <f t="shared" si="9"/>
        <v>68176.277226808379</v>
      </c>
      <c r="H111" s="495">
        <f t="shared" si="7"/>
        <v>13714626.146214696</v>
      </c>
      <c r="I111" s="549"/>
      <c r="J111" s="496" t="s">
        <v>937</v>
      </c>
      <c r="M111" s="503"/>
    </row>
    <row r="112" spans="2:13" ht="16.2" outlineLevel="1" x14ac:dyDescent="0.2">
      <c r="B112" s="492"/>
      <c r="C112" s="497" t="s">
        <v>302</v>
      </c>
      <c r="D112" s="494">
        <f t="shared" si="8"/>
        <v>13714626.146214696</v>
      </c>
      <c r="E112" s="494">
        <f t="shared" si="5"/>
        <v>31429.351585075343</v>
      </c>
      <c r="F112" s="494">
        <f t="shared" si="6"/>
        <v>36746.925641733033</v>
      </c>
      <c r="G112" s="494">
        <f t="shared" si="9"/>
        <v>68176.277226808379</v>
      </c>
      <c r="H112" s="495">
        <f t="shared" si="7"/>
        <v>13677879.220572963</v>
      </c>
      <c r="I112" s="549"/>
      <c r="J112" s="496" t="s">
        <v>937</v>
      </c>
      <c r="M112" s="503"/>
    </row>
    <row r="113" spans="2:13" ht="16.2" outlineLevel="1" x14ac:dyDescent="0.2">
      <c r="B113" s="492"/>
      <c r="C113" s="497" t="s">
        <v>301</v>
      </c>
      <c r="D113" s="494">
        <f t="shared" si="8"/>
        <v>13677879.220572963</v>
      </c>
      <c r="E113" s="494">
        <f t="shared" si="5"/>
        <v>31345.139880479706</v>
      </c>
      <c r="F113" s="494">
        <f t="shared" si="6"/>
        <v>36831.137346328673</v>
      </c>
      <c r="G113" s="494">
        <f t="shared" si="9"/>
        <v>68176.277226808379</v>
      </c>
      <c r="H113" s="495">
        <f t="shared" si="7"/>
        <v>13641048.083226634</v>
      </c>
      <c r="I113" s="549"/>
      <c r="J113" s="496" t="s">
        <v>937</v>
      </c>
      <c r="M113" s="503"/>
    </row>
    <row r="114" spans="2:13" ht="16.2" outlineLevel="1" x14ac:dyDescent="0.2">
      <c r="B114" s="492"/>
      <c r="C114" s="497" t="s">
        <v>300</v>
      </c>
      <c r="D114" s="494">
        <f t="shared" si="8"/>
        <v>13641048.083226634</v>
      </c>
      <c r="E114" s="494">
        <f t="shared" si="5"/>
        <v>31260.735190727704</v>
      </c>
      <c r="F114" s="494">
        <f t="shared" si="6"/>
        <v>36915.542036080675</v>
      </c>
      <c r="G114" s="494">
        <f t="shared" si="9"/>
        <v>68176.277226808379</v>
      </c>
      <c r="H114" s="495">
        <f t="shared" si="7"/>
        <v>13604132.541190553</v>
      </c>
      <c r="I114" s="549"/>
      <c r="J114" s="496" t="s">
        <v>937</v>
      </c>
      <c r="M114" s="503"/>
    </row>
    <row r="115" spans="2:13" ht="16.2" outlineLevel="1" x14ac:dyDescent="0.2">
      <c r="B115" s="492"/>
      <c r="C115" s="497" t="s">
        <v>299</v>
      </c>
      <c r="D115" s="494">
        <f t="shared" si="8"/>
        <v>13604132.541190553</v>
      </c>
      <c r="E115" s="494">
        <f t="shared" si="5"/>
        <v>31176.137073561684</v>
      </c>
      <c r="F115" s="494">
        <f t="shared" si="6"/>
        <v>37000.140153246699</v>
      </c>
      <c r="G115" s="494">
        <f t="shared" si="9"/>
        <v>68176.277226808379</v>
      </c>
      <c r="H115" s="495">
        <f t="shared" si="7"/>
        <v>13567132.401037307</v>
      </c>
      <c r="I115" s="549"/>
      <c r="J115" s="496" t="s">
        <v>937</v>
      </c>
      <c r="M115" s="503"/>
    </row>
    <row r="116" spans="2:13" ht="16.2" outlineLevel="1" x14ac:dyDescent="0.2">
      <c r="B116" s="492"/>
      <c r="C116" s="497" t="s">
        <v>298</v>
      </c>
      <c r="D116" s="494">
        <f t="shared" si="8"/>
        <v>13567132.401037307</v>
      </c>
      <c r="E116" s="494">
        <f t="shared" si="5"/>
        <v>31091.345085710498</v>
      </c>
      <c r="F116" s="494">
        <f t="shared" si="6"/>
        <v>37084.932141097881</v>
      </c>
      <c r="G116" s="494">
        <f t="shared" si="9"/>
        <v>68176.277226808379</v>
      </c>
      <c r="H116" s="495">
        <f t="shared" si="7"/>
        <v>13530047.46889621</v>
      </c>
      <c r="I116" s="549"/>
      <c r="J116" s="496" t="s">
        <v>937</v>
      </c>
      <c r="M116" s="503"/>
    </row>
    <row r="117" spans="2:13" ht="16.2" x14ac:dyDescent="0.2">
      <c r="B117" s="492" t="s">
        <v>297</v>
      </c>
      <c r="C117" s="497" t="s">
        <v>296</v>
      </c>
      <c r="D117" s="494">
        <f t="shared" si="8"/>
        <v>13530047.46889621</v>
      </c>
      <c r="E117" s="494">
        <f t="shared" si="5"/>
        <v>31006.35878288715</v>
      </c>
      <c r="F117" s="494">
        <f t="shared" si="6"/>
        <v>37169.918443921226</v>
      </c>
      <c r="G117" s="494">
        <f t="shared" si="9"/>
        <v>68176.277226808379</v>
      </c>
      <c r="H117" s="495">
        <f t="shared" si="7"/>
        <v>13492877.550452288</v>
      </c>
      <c r="I117" s="549">
        <v>0</v>
      </c>
      <c r="J117" s="496" t="s">
        <v>937</v>
      </c>
      <c r="M117" s="503"/>
    </row>
    <row r="118" spans="2:13" ht="16.2" outlineLevel="1" x14ac:dyDescent="0.2">
      <c r="B118" s="492"/>
      <c r="C118" s="497" t="s">
        <v>295</v>
      </c>
      <c r="D118" s="494">
        <f t="shared" si="8"/>
        <v>13492877.550452288</v>
      </c>
      <c r="E118" s="494">
        <f t="shared" si="5"/>
        <v>30921.177719786494</v>
      </c>
      <c r="F118" s="494">
        <f t="shared" si="6"/>
        <v>37255.099507021885</v>
      </c>
      <c r="G118" s="494">
        <f t="shared" si="9"/>
        <v>68176.277226808379</v>
      </c>
      <c r="H118" s="495">
        <f t="shared" si="7"/>
        <v>13455622.450945266</v>
      </c>
      <c r="I118" s="549"/>
      <c r="J118" s="496" t="s">
        <v>937</v>
      </c>
      <c r="M118" s="503"/>
    </row>
    <row r="119" spans="2:13" ht="16.2" outlineLevel="1" x14ac:dyDescent="0.2">
      <c r="B119" s="492"/>
      <c r="C119" s="497" t="s">
        <v>294</v>
      </c>
      <c r="D119" s="494">
        <f t="shared" si="8"/>
        <v>13455622.450945266</v>
      </c>
      <c r="E119" s="494">
        <f t="shared" si="5"/>
        <v>30835.801450082901</v>
      </c>
      <c r="F119" s="494">
        <f t="shared" si="6"/>
        <v>37340.475776725478</v>
      </c>
      <c r="G119" s="494">
        <f t="shared" si="9"/>
        <v>68176.277226808379</v>
      </c>
      <c r="H119" s="495">
        <f t="shared" si="7"/>
        <v>13418281.975168539</v>
      </c>
      <c r="I119" s="549"/>
      <c r="J119" s="496" t="s">
        <v>937</v>
      </c>
      <c r="M119" s="503"/>
    </row>
    <row r="120" spans="2:13" ht="16.2" outlineLevel="1" x14ac:dyDescent="0.2">
      <c r="B120" s="492"/>
      <c r="C120" s="497" t="s">
        <v>293</v>
      </c>
      <c r="D120" s="494">
        <f t="shared" si="8"/>
        <v>13418281.975168539</v>
      </c>
      <c r="E120" s="494">
        <f t="shared" si="5"/>
        <v>30750.229526427902</v>
      </c>
      <c r="F120" s="494">
        <f t="shared" si="6"/>
        <v>37426.047700380477</v>
      </c>
      <c r="G120" s="494">
        <f t="shared" si="9"/>
        <v>68176.277226808379</v>
      </c>
      <c r="H120" s="495">
        <f t="shared" si="7"/>
        <v>13380855.927468158</v>
      </c>
      <c r="I120" s="549"/>
      <c r="J120" s="496" t="s">
        <v>937</v>
      </c>
      <c r="M120" s="503"/>
    </row>
    <row r="121" spans="2:13" ht="16.2" outlineLevel="1" x14ac:dyDescent="0.2">
      <c r="B121" s="492"/>
      <c r="C121" s="497" t="s">
        <v>292</v>
      </c>
      <c r="D121" s="494">
        <f t="shared" si="8"/>
        <v>13380855.927468158</v>
      </c>
      <c r="E121" s="494">
        <f t="shared" si="5"/>
        <v>30664.461500447862</v>
      </c>
      <c r="F121" s="494">
        <f t="shared" si="6"/>
        <v>37511.815726360517</v>
      </c>
      <c r="G121" s="494">
        <f t="shared" si="9"/>
        <v>68176.277226808379</v>
      </c>
      <c r="H121" s="495">
        <f t="shared" si="7"/>
        <v>13343344.111741798</v>
      </c>
      <c r="I121" s="549"/>
      <c r="J121" s="496" t="s">
        <v>937</v>
      </c>
      <c r="M121" s="503"/>
    </row>
    <row r="122" spans="2:13" ht="16.2" outlineLevel="1" x14ac:dyDescent="0.2">
      <c r="B122" s="492"/>
      <c r="C122" s="497" t="s">
        <v>291</v>
      </c>
      <c r="D122" s="494">
        <f t="shared" si="8"/>
        <v>13343344.111741798</v>
      </c>
      <c r="E122" s="494">
        <f t="shared" si="5"/>
        <v>30578.496922741622</v>
      </c>
      <c r="F122" s="494">
        <f t="shared" si="6"/>
        <v>37597.780304066757</v>
      </c>
      <c r="G122" s="494">
        <f t="shared" si="9"/>
        <v>68176.277226808379</v>
      </c>
      <c r="H122" s="495">
        <f t="shared" si="7"/>
        <v>13305746.331437731</v>
      </c>
      <c r="I122" s="549"/>
      <c r="J122" s="496" t="s">
        <v>937</v>
      </c>
      <c r="M122" s="503"/>
    </row>
    <row r="123" spans="2:13" ht="16.2" outlineLevel="1" x14ac:dyDescent="0.2">
      <c r="B123" s="492"/>
      <c r="C123" s="497" t="s">
        <v>290</v>
      </c>
      <c r="D123" s="494">
        <f t="shared" si="8"/>
        <v>13305746.331437731</v>
      </c>
      <c r="E123" s="494">
        <f t="shared" si="5"/>
        <v>30492.335342878134</v>
      </c>
      <c r="F123" s="494">
        <f t="shared" si="6"/>
        <v>37683.941883930245</v>
      </c>
      <c r="G123" s="494">
        <f t="shared" si="9"/>
        <v>68176.277226808379</v>
      </c>
      <c r="H123" s="495">
        <f t="shared" si="7"/>
        <v>13268062.3895538</v>
      </c>
      <c r="I123" s="549"/>
      <c r="J123" s="496" t="s">
        <v>937</v>
      </c>
      <c r="M123" s="503"/>
    </row>
    <row r="124" spans="2:13" ht="16.2" outlineLevel="1" x14ac:dyDescent="0.2">
      <c r="B124" s="492"/>
      <c r="C124" s="497" t="s">
        <v>289</v>
      </c>
      <c r="D124" s="494">
        <f t="shared" si="8"/>
        <v>13268062.3895538</v>
      </c>
      <c r="E124" s="494">
        <f t="shared" si="5"/>
        <v>30405.976309394126</v>
      </c>
      <c r="F124" s="494">
        <f t="shared" si="6"/>
        <v>37770.30091741425</v>
      </c>
      <c r="G124" s="494">
        <f t="shared" si="9"/>
        <v>68176.277226808379</v>
      </c>
      <c r="H124" s="495">
        <f t="shared" si="7"/>
        <v>13230292.088636385</v>
      </c>
      <c r="I124" s="549"/>
      <c r="J124" s="496" t="s">
        <v>937</v>
      </c>
      <c r="M124" s="503"/>
    </row>
    <row r="125" spans="2:13" ht="16.2" outlineLevel="1" x14ac:dyDescent="0.2">
      <c r="B125" s="492"/>
      <c r="C125" s="497" t="s">
        <v>288</v>
      </c>
      <c r="D125" s="494">
        <f t="shared" si="8"/>
        <v>13230292.088636385</v>
      </c>
      <c r="E125" s="494">
        <f t="shared" si="5"/>
        <v>30319.419369791718</v>
      </c>
      <c r="F125" s="494">
        <f t="shared" si="6"/>
        <v>37856.857857016657</v>
      </c>
      <c r="G125" s="494">
        <f t="shared" si="9"/>
        <v>68176.277226808379</v>
      </c>
      <c r="H125" s="495">
        <f t="shared" si="7"/>
        <v>13192435.230779368</v>
      </c>
      <c r="I125" s="549"/>
      <c r="J125" s="496" t="s">
        <v>937</v>
      </c>
      <c r="M125" s="503"/>
    </row>
    <row r="126" spans="2:13" ht="16.2" outlineLevel="1" x14ac:dyDescent="0.2">
      <c r="B126" s="492"/>
      <c r="C126" s="497" t="s">
        <v>287</v>
      </c>
      <c r="D126" s="494">
        <f t="shared" si="8"/>
        <v>13192435.230779368</v>
      </c>
      <c r="E126" s="494">
        <f t="shared" si="5"/>
        <v>30232.664070536051</v>
      </c>
      <c r="F126" s="494">
        <f t="shared" si="6"/>
        <v>37943.613156272331</v>
      </c>
      <c r="G126" s="494">
        <f t="shared" si="9"/>
        <v>68176.277226808379</v>
      </c>
      <c r="H126" s="495">
        <f t="shared" si="7"/>
        <v>13154491.617623096</v>
      </c>
      <c r="I126" s="549"/>
      <c r="J126" s="496" t="s">
        <v>937</v>
      </c>
      <c r="M126" s="503"/>
    </row>
    <row r="127" spans="2:13" ht="16.2" outlineLevel="1" x14ac:dyDescent="0.2">
      <c r="B127" s="492"/>
      <c r="C127" s="497" t="s">
        <v>286</v>
      </c>
      <c r="D127" s="494">
        <f t="shared" si="8"/>
        <v>13154491.617623096</v>
      </c>
      <c r="E127" s="494">
        <f t="shared" si="5"/>
        <v>30145.709957052928</v>
      </c>
      <c r="F127" s="494">
        <f t="shared" si="6"/>
        <v>38030.567269755455</v>
      </c>
      <c r="G127" s="494">
        <f t="shared" si="9"/>
        <v>68176.277226808379</v>
      </c>
      <c r="H127" s="495">
        <f t="shared" si="7"/>
        <v>13116461.050353341</v>
      </c>
      <c r="I127" s="549"/>
      <c r="J127" s="496" t="s">
        <v>937</v>
      </c>
      <c r="M127" s="503"/>
    </row>
    <row r="128" spans="2:13" ht="16.2" outlineLevel="1" x14ac:dyDescent="0.2">
      <c r="B128" s="492"/>
      <c r="C128" s="497" t="s">
        <v>285</v>
      </c>
      <c r="D128" s="494">
        <f t="shared" si="8"/>
        <v>13116461.050353341</v>
      </c>
      <c r="E128" s="494">
        <f t="shared" si="5"/>
        <v>30058.556573726408</v>
      </c>
      <c r="F128" s="494">
        <f t="shared" si="6"/>
        <v>38117.720653081968</v>
      </c>
      <c r="G128" s="494">
        <f t="shared" si="9"/>
        <v>68176.277226808379</v>
      </c>
      <c r="H128" s="495">
        <f t="shared" si="7"/>
        <v>13078343.329700259</v>
      </c>
      <c r="I128" s="549"/>
      <c r="J128" s="496" t="s">
        <v>937</v>
      </c>
      <c r="M128" s="503"/>
    </row>
    <row r="129" spans="2:13" ht="16.2" x14ac:dyDescent="0.2">
      <c r="B129" s="492" t="s">
        <v>284</v>
      </c>
      <c r="C129" s="497" t="s">
        <v>283</v>
      </c>
      <c r="D129" s="494">
        <f t="shared" si="8"/>
        <v>13078343.329700259</v>
      </c>
      <c r="E129" s="494">
        <f t="shared" si="5"/>
        <v>29971.203463896429</v>
      </c>
      <c r="F129" s="494">
        <f t="shared" si="6"/>
        <v>38205.073762911954</v>
      </c>
      <c r="G129" s="494">
        <f t="shared" si="9"/>
        <v>68176.277226808379</v>
      </c>
      <c r="H129" s="504">
        <f t="shared" si="7"/>
        <v>13040138.255937347</v>
      </c>
      <c r="I129" s="549">
        <v>0</v>
      </c>
      <c r="J129" s="496" t="s">
        <v>937</v>
      </c>
      <c r="M129" s="503" t="s">
        <v>973</v>
      </c>
    </row>
    <row r="130" spans="2:13" ht="16.2" outlineLevel="1" x14ac:dyDescent="0.2">
      <c r="B130" s="492"/>
      <c r="C130" s="497" t="s">
        <v>282</v>
      </c>
      <c r="D130" s="494">
        <f t="shared" si="8"/>
        <v>13040138.255937347</v>
      </c>
      <c r="E130" s="494">
        <f t="shared" si="5"/>
        <v>29883.650169856421</v>
      </c>
      <c r="F130" s="494">
        <f t="shared" si="6"/>
        <v>38292.627056951955</v>
      </c>
      <c r="G130" s="494">
        <f t="shared" si="9"/>
        <v>68176.277226808379</v>
      </c>
      <c r="H130" s="495">
        <f t="shared" si="7"/>
        <v>13001845.628880395</v>
      </c>
      <c r="I130" s="549"/>
      <c r="J130" s="496" t="s">
        <v>937</v>
      </c>
      <c r="M130" s="503"/>
    </row>
    <row r="131" spans="2:13" ht="16.2" outlineLevel="1" x14ac:dyDescent="0.2">
      <c r="B131" s="492"/>
      <c r="C131" s="497" t="s">
        <v>281</v>
      </c>
      <c r="D131" s="494">
        <f t="shared" si="8"/>
        <v>13001845.628880395</v>
      </c>
      <c r="E131" s="494">
        <f t="shared" si="5"/>
        <v>29795.896232850904</v>
      </c>
      <c r="F131" s="494">
        <f t="shared" si="6"/>
        <v>38380.380993957471</v>
      </c>
      <c r="G131" s="494">
        <f t="shared" si="9"/>
        <v>68176.277226808379</v>
      </c>
      <c r="H131" s="495">
        <f t="shared" si="7"/>
        <v>12963465.247886438</v>
      </c>
      <c r="I131" s="549"/>
      <c r="J131" s="496" t="s">
        <v>937</v>
      </c>
      <c r="M131" s="503"/>
    </row>
    <row r="132" spans="2:13" ht="16.2" outlineLevel="1" x14ac:dyDescent="0.2">
      <c r="B132" s="492"/>
      <c r="C132" s="497" t="s">
        <v>280</v>
      </c>
      <c r="D132" s="494">
        <f t="shared" si="8"/>
        <v>12963465.247886438</v>
      </c>
      <c r="E132" s="494">
        <f t="shared" si="5"/>
        <v>29707.941193073086</v>
      </c>
      <c r="F132" s="494">
        <f t="shared" si="6"/>
        <v>38468.336033735293</v>
      </c>
      <c r="G132" s="494">
        <f t="shared" si="9"/>
        <v>68176.277226808379</v>
      </c>
      <c r="H132" s="495">
        <f t="shared" si="7"/>
        <v>12924996.911852702</v>
      </c>
      <c r="I132" s="549"/>
      <c r="J132" s="496" t="s">
        <v>937</v>
      </c>
      <c r="M132" s="503"/>
    </row>
    <row r="133" spans="2:13" ht="16.2" outlineLevel="1" x14ac:dyDescent="0.2">
      <c r="B133" s="492"/>
      <c r="C133" s="497" t="s">
        <v>279</v>
      </c>
      <c r="D133" s="494">
        <f t="shared" si="8"/>
        <v>12924996.911852702</v>
      </c>
      <c r="E133" s="494">
        <f t="shared" si="5"/>
        <v>29619.784589662442</v>
      </c>
      <c r="F133" s="494">
        <f t="shared" si="6"/>
        <v>38556.492637145937</v>
      </c>
      <c r="G133" s="494">
        <f t="shared" si="9"/>
        <v>68176.277226808379</v>
      </c>
      <c r="H133" s="495">
        <f t="shared" si="7"/>
        <v>12886440.419215556</v>
      </c>
      <c r="I133" s="549"/>
      <c r="J133" s="496" t="s">
        <v>937</v>
      </c>
      <c r="M133" s="503"/>
    </row>
    <row r="134" spans="2:13" ht="16.2" outlineLevel="1" x14ac:dyDescent="0.2">
      <c r="B134" s="492"/>
      <c r="C134" s="497" t="s">
        <v>278</v>
      </c>
      <c r="D134" s="494">
        <f t="shared" si="8"/>
        <v>12886440.419215556</v>
      </c>
      <c r="E134" s="494">
        <f t="shared" si="5"/>
        <v>29531.425960702316</v>
      </c>
      <c r="F134" s="494">
        <f t="shared" si="6"/>
        <v>38644.851266106067</v>
      </c>
      <c r="G134" s="494">
        <f t="shared" si="9"/>
        <v>68176.277226808379</v>
      </c>
      <c r="H134" s="495">
        <f t="shared" si="7"/>
        <v>12847795.56794945</v>
      </c>
      <c r="I134" s="549"/>
      <c r="J134" s="496" t="s">
        <v>937</v>
      </c>
      <c r="M134" s="503"/>
    </row>
    <row r="135" spans="2:13" ht="16.2" outlineLevel="1" x14ac:dyDescent="0.2">
      <c r="B135" s="492"/>
      <c r="C135" s="497" t="s">
        <v>277</v>
      </c>
      <c r="D135" s="494">
        <f t="shared" si="8"/>
        <v>12847795.56794945</v>
      </c>
      <c r="E135" s="494">
        <f t="shared" si="5"/>
        <v>29442.864843217489</v>
      </c>
      <c r="F135" s="494">
        <f t="shared" si="6"/>
        <v>38733.41238359089</v>
      </c>
      <c r="G135" s="494">
        <f t="shared" si="9"/>
        <v>68176.277226808379</v>
      </c>
      <c r="H135" s="495">
        <f t="shared" si="7"/>
        <v>12809062.155565858</v>
      </c>
      <c r="I135" s="549"/>
      <c r="J135" s="496" t="s">
        <v>937</v>
      </c>
      <c r="M135" s="503"/>
    </row>
    <row r="136" spans="2:13" ht="16.2" outlineLevel="1" x14ac:dyDescent="0.2">
      <c r="B136" s="492"/>
      <c r="C136" s="497" t="s">
        <v>276</v>
      </c>
      <c r="D136" s="494">
        <f t="shared" si="8"/>
        <v>12809062.155565858</v>
      </c>
      <c r="E136" s="494">
        <f t="shared" si="5"/>
        <v>29354.100773171758</v>
      </c>
      <c r="F136" s="494">
        <f t="shared" si="6"/>
        <v>38822.176453636625</v>
      </c>
      <c r="G136" s="494">
        <f t="shared" si="9"/>
        <v>68176.277226808379</v>
      </c>
      <c r="H136" s="495">
        <f t="shared" si="7"/>
        <v>12770239.979112221</v>
      </c>
      <c r="I136" s="549"/>
      <c r="J136" s="496" t="s">
        <v>937</v>
      </c>
      <c r="M136" s="503"/>
    </row>
    <row r="137" spans="2:13" ht="16.2" outlineLevel="1" x14ac:dyDescent="0.2">
      <c r="B137" s="492"/>
      <c r="C137" s="497" t="s">
        <v>275</v>
      </c>
      <c r="D137" s="494">
        <f t="shared" si="8"/>
        <v>12770239.979112221</v>
      </c>
      <c r="E137" s="494">
        <f t="shared" si="5"/>
        <v>29265.133285465505</v>
      </c>
      <c r="F137" s="494">
        <f t="shared" si="6"/>
        <v>38911.143941342874</v>
      </c>
      <c r="G137" s="494">
        <f t="shared" si="9"/>
        <v>68176.277226808379</v>
      </c>
      <c r="H137" s="495">
        <f t="shared" si="7"/>
        <v>12731328.835170878</v>
      </c>
      <c r="I137" s="549"/>
      <c r="J137" s="496" t="s">
        <v>937</v>
      </c>
      <c r="M137" s="503"/>
    </row>
    <row r="138" spans="2:13" ht="16.2" outlineLevel="1" x14ac:dyDescent="0.2">
      <c r="B138" s="492"/>
      <c r="C138" s="497" t="s">
        <v>274</v>
      </c>
      <c r="D138" s="494">
        <f t="shared" si="8"/>
        <v>12731328.835170878</v>
      </c>
      <c r="E138" s="494">
        <f t="shared" si="5"/>
        <v>29175.961913933261</v>
      </c>
      <c r="F138" s="494">
        <f t="shared" si="6"/>
        <v>39000.315312875115</v>
      </c>
      <c r="G138" s="494">
        <f t="shared" si="9"/>
        <v>68176.277226808379</v>
      </c>
      <c r="H138" s="495">
        <f t="shared" si="7"/>
        <v>12692328.519858003</v>
      </c>
      <c r="I138" s="549"/>
      <c r="J138" s="496" t="s">
        <v>937</v>
      </c>
      <c r="M138" s="503"/>
    </row>
    <row r="139" spans="2:13" ht="16.2" outlineLevel="1" x14ac:dyDescent="0.2">
      <c r="B139" s="492"/>
      <c r="C139" s="497" t="s">
        <v>273</v>
      </c>
      <c r="D139" s="494">
        <f t="shared" si="8"/>
        <v>12692328.519858003</v>
      </c>
      <c r="E139" s="494">
        <f t="shared" si="5"/>
        <v>29086.586191341255</v>
      </c>
      <c r="F139" s="494">
        <f t="shared" si="6"/>
        <v>39089.691035467127</v>
      </c>
      <c r="G139" s="494">
        <f t="shared" si="9"/>
        <v>68176.277226808379</v>
      </c>
      <c r="H139" s="495">
        <f t="shared" si="7"/>
        <v>12653238.828822536</v>
      </c>
      <c r="I139" s="549"/>
      <c r="J139" s="496" t="s">
        <v>937</v>
      </c>
      <c r="M139" s="503"/>
    </row>
    <row r="140" spans="2:13" ht="16.2" outlineLevel="1" x14ac:dyDescent="0.2">
      <c r="B140" s="492"/>
      <c r="C140" s="497" t="s">
        <v>272</v>
      </c>
      <c r="D140" s="494">
        <f t="shared" si="8"/>
        <v>12653238.828822536</v>
      </c>
      <c r="E140" s="494">
        <f t="shared" si="5"/>
        <v>28997.005649384981</v>
      </c>
      <c r="F140" s="494">
        <f t="shared" si="6"/>
        <v>39179.271577423395</v>
      </c>
      <c r="G140" s="494">
        <f t="shared" si="9"/>
        <v>68176.277226808379</v>
      </c>
      <c r="H140" s="495">
        <f t="shared" si="7"/>
        <v>12614059.557245113</v>
      </c>
      <c r="I140" s="549"/>
      <c r="J140" s="496" t="s">
        <v>937</v>
      </c>
      <c r="M140" s="503"/>
    </row>
    <row r="141" spans="2:13" ht="16.2" x14ac:dyDescent="0.2">
      <c r="B141" s="492" t="s">
        <v>271</v>
      </c>
      <c r="C141" s="497" t="s">
        <v>270</v>
      </c>
      <c r="D141" s="494">
        <f t="shared" si="8"/>
        <v>12614059.557245113</v>
      </c>
      <c r="E141" s="494">
        <f t="shared" si="5"/>
        <v>28907.219818686717</v>
      </c>
      <c r="F141" s="494">
        <f t="shared" si="6"/>
        <v>39269.057408121662</v>
      </c>
      <c r="G141" s="494">
        <f t="shared" si="9"/>
        <v>68176.277226808379</v>
      </c>
      <c r="H141" s="495">
        <f t="shared" si="7"/>
        <v>12574790.499836991</v>
      </c>
      <c r="I141" s="549">
        <v>0</v>
      </c>
      <c r="J141" s="496" t="s">
        <v>937</v>
      </c>
      <c r="M141" s="503"/>
    </row>
    <row r="142" spans="2:13" outlineLevel="1" x14ac:dyDescent="0.2">
      <c r="B142" s="492"/>
      <c r="C142" s="497" t="s">
        <v>269</v>
      </c>
      <c r="D142" s="494">
        <f t="shared" si="8"/>
        <v>12574790.499836991</v>
      </c>
      <c r="E142" s="494">
        <f t="shared" si="5"/>
        <v>28817.228228793105</v>
      </c>
      <c r="F142" s="494">
        <f t="shared" si="6"/>
        <v>39359.048998015278</v>
      </c>
      <c r="G142" s="494">
        <f t="shared" si="9"/>
        <v>68176.277226808379</v>
      </c>
      <c r="H142" s="495">
        <f t="shared" si="7"/>
        <v>12535431.450838976</v>
      </c>
      <c r="I142" s="549"/>
      <c r="J142" s="496" t="s">
        <v>937</v>
      </c>
    </row>
    <row r="143" spans="2:13" outlineLevel="1" x14ac:dyDescent="0.2">
      <c r="B143" s="492"/>
      <c r="C143" s="497" t="s">
        <v>268</v>
      </c>
      <c r="D143" s="494">
        <f t="shared" si="8"/>
        <v>12535431.450838976</v>
      </c>
      <c r="E143" s="494">
        <f t="shared" si="5"/>
        <v>28727.030408172654</v>
      </c>
      <c r="F143" s="494">
        <f t="shared" si="6"/>
        <v>39449.246818635729</v>
      </c>
      <c r="G143" s="494">
        <f t="shared" si="9"/>
        <v>68176.277226808379</v>
      </c>
      <c r="H143" s="495">
        <f t="shared" si="7"/>
        <v>12495982.20402034</v>
      </c>
      <c r="I143" s="549"/>
      <c r="J143" s="496" t="s">
        <v>937</v>
      </c>
    </row>
    <row r="144" spans="2:13" outlineLevel="1" x14ac:dyDescent="0.2">
      <c r="B144" s="492"/>
      <c r="C144" s="497" t="s">
        <v>267</v>
      </c>
      <c r="D144" s="494">
        <f t="shared" si="8"/>
        <v>12495982.20402034</v>
      </c>
      <c r="E144" s="494">
        <f t="shared" si="5"/>
        <v>28636.625884213281</v>
      </c>
      <c r="F144" s="494">
        <f t="shared" si="6"/>
        <v>39539.651342595098</v>
      </c>
      <c r="G144" s="494">
        <f t="shared" si="9"/>
        <v>68176.277226808379</v>
      </c>
      <c r="H144" s="495">
        <f t="shared" si="7"/>
        <v>12456442.552677745</v>
      </c>
      <c r="I144" s="549"/>
      <c r="J144" s="496" t="s">
        <v>937</v>
      </c>
    </row>
    <row r="145" spans="2:10" outlineLevel="1" x14ac:dyDescent="0.2">
      <c r="B145" s="492"/>
      <c r="C145" s="497" t="s">
        <v>266</v>
      </c>
      <c r="D145" s="494">
        <f t="shared" si="8"/>
        <v>12456442.552677745</v>
      </c>
      <c r="E145" s="494">
        <f t="shared" si="5"/>
        <v>28546.014183219831</v>
      </c>
      <c r="F145" s="494">
        <f t="shared" si="6"/>
        <v>39630.263043588551</v>
      </c>
      <c r="G145" s="494">
        <f t="shared" si="9"/>
        <v>68176.277226808379</v>
      </c>
      <c r="H145" s="495">
        <f t="shared" si="7"/>
        <v>12416812.289634157</v>
      </c>
      <c r="I145" s="549"/>
      <c r="J145" s="496" t="s">
        <v>937</v>
      </c>
    </row>
    <row r="146" spans="2:10" outlineLevel="1" x14ac:dyDescent="0.2">
      <c r="B146" s="492"/>
      <c r="C146" s="497" t="s">
        <v>265</v>
      </c>
      <c r="D146" s="494">
        <f t="shared" si="8"/>
        <v>12416812.289634157</v>
      </c>
      <c r="E146" s="494">
        <f t="shared" si="5"/>
        <v>28455.194830411609</v>
      </c>
      <c r="F146" s="494">
        <f t="shared" si="6"/>
        <v>39721.08239639677</v>
      </c>
      <c r="G146" s="494">
        <f t="shared" si="9"/>
        <v>68176.277226808379</v>
      </c>
      <c r="H146" s="495">
        <f t="shared" si="7"/>
        <v>12377091.20723776</v>
      </c>
      <c r="I146" s="549"/>
      <c r="J146" s="496" t="s">
        <v>937</v>
      </c>
    </row>
    <row r="147" spans="2:10" outlineLevel="1" x14ac:dyDescent="0.2">
      <c r="B147" s="492"/>
      <c r="C147" s="497" t="s">
        <v>264</v>
      </c>
      <c r="D147" s="494">
        <f t="shared" si="8"/>
        <v>12377091.20723776</v>
      </c>
      <c r="E147" s="494">
        <f t="shared" si="5"/>
        <v>28364.167349919866</v>
      </c>
      <c r="F147" s="494">
        <f t="shared" si="6"/>
        <v>39812.109876888513</v>
      </c>
      <c r="G147" s="494">
        <f t="shared" si="9"/>
        <v>68176.277226808379</v>
      </c>
      <c r="H147" s="495">
        <f t="shared" si="7"/>
        <v>12337279.097360872</v>
      </c>
      <c r="I147" s="549"/>
      <c r="J147" s="496" t="s">
        <v>937</v>
      </c>
    </row>
    <row r="148" spans="2:10" outlineLevel="1" x14ac:dyDescent="0.2">
      <c r="B148" s="492"/>
      <c r="C148" s="497" t="s">
        <v>263</v>
      </c>
      <c r="D148" s="494">
        <f t="shared" si="8"/>
        <v>12337279.097360872</v>
      </c>
      <c r="E148" s="494">
        <f t="shared" si="5"/>
        <v>28272.931264785329</v>
      </c>
      <c r="F148" s="494">
        <f t="shared" si="6"/>
        <v>39903.34596202305</v>
      </c>
      <c r="G148" s="494">
        <f t="shared" si="9"/>
        <v>68176.277226808379</v>
      </c>
      <c r="H148" s="495">
        <f t="shared" si="7"/>
        <v>12297375.751398848</v>
      </c>
      <c r="I148" s="549"/>
      <c r="J148" s="496" t="s">
        <v>937</v>
      </c>
    </row>
    <row r="149" spans="2:10" outlineLevel="1" x14ac:dyDescent="0.2">
      <c r="B149" s="492"/>
      <c r="C149" s="497" t="s">
        <v>262</v>
      </c>
      <c r="D149" s="494">
        <f t="shared" si="8"/>
        <v>12297375.751398848</v>
      </c>
      <c r="E149" s="494">
        <f t="shared" si="5"/>
        <v>28181.486096955694</v>
      </c>
      <c r="F149" s="494">
        <f t="shared" si="6"/>
        <v>39994.791129852689</v>
      </c>
      <c r="G149" s="494">
        <f t="shared" si="9"/>
        <v>68176.277226808379</v>
      </c>
      <c r="H149" s="495">
        <f t="shared" si="7"/>
        <v>12257380.960268995</v>
      </c>
      <c r="I149" s="549"/>
      <c r="J149" s="496" t="s">
        <v>937</v>
      </c>
    </row>
    <row r="150" spans="2:10" outlineLevel="1" x14ac:dyDescent="0.2">
      <c r="B150" s="492"/>
      <c r="C150" s="497" t="s">
        <v>261</v>
      </c>
      <c r="D150" s="494">
        <f t="shared" si="8"/>
        <v>12257380.960268995</v>
      </c>
      <c r="E150" s="494">
        <f t="shared" ref="E150:E213" si="10">+D150*($O$5/12)</f>
        <v>28089.831367283114</v>
      </c>
      <c r="F150" s="494">
        <f t="shared" ref="F150:F213" si="11">+G150-E150</f>
        <v>40086.445859525265</v>
      </c>
      <c r="G150" s="494">
        <f t="shared" si="9"/>
        <v>68176.277226808379</v>
      </c>
      <c r="H150" s="495">
        <f t="shared" ref="H150:H213" si="12">+D150-F150-I150</f>
        <v>12217294.514409469</v>
      </c>
      <c r="I150" s="549"/>
      <c r="J150" s="496" t="s">
        <v>937</v>
      </c>
    </row>
    <row r="151" spans="2:10" outlineLevel="1" x14ac:dyDescent="0.2">
      <c r="B151" s="492"/>
      <c r="C151" s="497" t="s">
        <v>260</v>
      </c>
      <c r="D151" s="494">
        <f t="shared" ref="D151:D214" si="13">+H150</f>
        <v>12217294.514409469</v>
      </c>
      <c r="E151" s="494">
        <f t="shared" si="10"/>
        <v>27997.966595521702</v>
      </c>
      <c r="F151" s="494">
        <f t="shared" si="11"/>
        <v>40178.310631286673</v>
      </c>
      <c r="G151" s="494">
        <f t="shared" ref="G151:G214" si="14">+G150</f>
        <v>68176.277226808379</v>
      </c>
      <c r="H151" s="495">
        <f t="shared" si="12"/>
        <v>12177116.203778183</v>
      </c>
      <c r="I151" s="549"/>
      <c r="J151" s="496" t="s">
        <v>937</v>
      </c>
    </row>
    <row r="152" spans="2:10" outlineLevel="1" x14ac:dyDescent="0.2">
      <c r="B152" s="492"/>
      <c r="C152" s="497" t="s">
        <v>259</v>
      </c>
      <c r="D152" s="494">
        <f t="shared" si="13"/>
        <v>12177116.203778183</v>
      </c>
      <c r="E152" s="494">
        <f t="shared" si="10"/>
        <v>27905.891300325002</v>
      </c>
      <c r="F152" s="494">
        <f t="shared" si="11"/>
        <v>40270.385926483374</v>
      </c>
      <c r="G152" s="494">
        <f t="shared" si="14"/>
        <v>68176.277226808379</v>
      </c>
      <c r="H152" s="495">
        <f t="shared" si="12"/>
        <v>12136845.8178517</v>
      </c>
      <c r="I152" s="549"/>
      <c r="J152" s="496" t="s">
        <v>937</v>
      </c>
    </row>
    <row r="153" spans="2:10" x14ac:dyDescent="0.2">
      <c r="B153" s="492" t="s">
        <v>258</v>
      </c>
      <c r="C153" s="497" t="s">
        <v>257</v>
      </c>
      <c r="D153" s="494">
        <f t="shared" si="13"/>
        <v>12136845.8178517</v>
      </c>
      <c r="E153" s="494">
        <f t="shared" si="10"/>
        <v>27813.604999243478</v>
      </c>
      <c r="F153" s="494">
        <f t="shared" si="11"/>
        <v>40362.672227564901</v>
      </c>
      <c r="G153" s="494">
        <f t="shared" si="14"/>
        <v>68176.277226808379</v>
      </c>
      <c r="H153" s="495">
        <f t="shared" si="12"/>
        <v>12096483.145624135</v>
      </c>
      <c r="I153" s="549">
        <v>0</v>
      </c>
      <c r="J153" s="496" t="s">
        <v>937</v>
      </c>
    </row>
    <row r="154" spans="2:10" outlineLevel="1" x14ac:dyDescent="0.2">
      <c r="B154" s="492"/>
      <c r="C154" s="497" t="s">
        <v>256</v>
      </c>
      <c r="D154" s="494">
        <f t="shared" si="13"/>
        <v>12096483.145624135</v>
      </c>
      <c r="E154" s="494">
        <f t="shared" si="10"/>
        <v>27721.107208721976</v>
      </c>
      <c r="F154" s="494">
        <f t="shared" si="11"/>
        <v>40455.170018086399</v>
      </c>
      <c r="G154" s="494">
        <f t="shared" si="14"/>
        <v>68176.277226808379</v>
      </c>
      <c r="H154" s="495">
        <f t="shared" si="12"/>
        <v>12056027.975606048</v>
      </c>
      <c r="I154" s="549"/>
      <c r="J154" s="496" t="s">
        <v>937</v>
      </c>
    </row>
    <row r="155" spans="2:10" outlineLevel="1" x14ac:dyDescent="0.2">
      <c r="B155" s="492"/>
      <c r="C155" s="497" t="s">
        <v>255</v>
      </c>
      <c r="D155" s="494">
        <f t="shared" si="13"/>
        <v>12056027.975606048</v>
      </c>
      <c r="E155" s="494">
        <f t="shared" si="10"/>
        <v>27628.397444097194</v>
      </c>
      <c r="F155" s="494">
        <f t="shared" si="11"/>
        <v>40547.879782711185</v>
      </c>
      <c r="G155" s="494">
        <f t="shared" si="14"/>
        <v>68176.277226808379</v>
      </c>
      <c r="H155" s="495">
        <f t="shared" si="12"/>
        <v>12015480.095823336</v>
      </c>
      <c r="I155" s="549"/>
      <c r="J155" s="496" t="s">
        <v>937</v>
      </c>
    </row>
    <row r="156" spans="2:10" outlineLevel="1" x14ac:dyDescent="0.2">
      <c r="B156" s="492"/>
      <c r="C156" s="497" t="s">
        <v>254</v>
      </c>
      <c r="D156" s="494">
        <f t="shared" si="13"/>
        <v>12015480.095823336</v>
      </c>
      <c r="E156" s="494">
        <f t="shared" si="10"/>
        <v>27535.475219595148</v>
      </c>
      <c r="F156" s="494">
        <f t="shared" si="11"/>
        <v>40640.802007213235</v>
      </c>
      <c r="G156" s="494">
        <f t="shared" si="14"/>
        <v>68176.277226808379</v>
      </c>
      <c r="H156" s="495">
        <f t="shared" si="12"/>
        <v>11974839.293816123</v>
      </c>
      <c r="I156" s="549"/>
      <c r="J156" s="496" t="s">
        <v>937</v>
      </c>
    </row>
    <row r="157" spans="2:10" outlineLevel="1" x14ac:dyDescent="0.2">
      <c r="B157" s="492"/>
      <c r="C157" s="497" t="s">
        <v>253</v>
      </c>
      <c r="D157" s="494">
        <f t="shared" si="13"/>
        <v>11974839.293816123</v>
      </c>
      <c r="E157" s="494">
        <f t="shared" si="10"/>
        <v>27442.340048328617</v>
      </c>
      <c r="F157" s="494">
        <f t="shared" si="11"/>
        <v>40733.937178479762</v>
      </c>
      <c r="G157" s="494">
        <f t="shared" si="14"/>
        <v>68176.277226808379</v>
      </c>
      <c r="H157" s="495">
        <f t="shared" si="12"/>
        <v>11934105.356637644</v>
      </c>
      <c r="I157" s="549"/>
      <c r="J157" s="496" t="s">
        <v>937</v>
      </c>
    </row>
    <row r="158" spans="2:10" outlineLevel="1" x14ac:dyDescent="0.2">
      <c r="B158" s="492"/>
      <c r="C158" s="497" t="s">
        <v>252</v>
      </c>
      <c r="D158" s="494">
        <f t="shared" si="13"/>
        <v>11934105.356637644</v>
      </c>
      <c r="E158" s="494">
        <f t="shared" si="10"/>
        <v>27348.991442294599</v>
      </c>
      <c r="F158" s="494">
        <f t="shared" si="11"/>
        <v>40827.285784513777</v>
      </c>
      <c r="G158" s="494">
        <f t="shared" si="14"/>
        <v>68176.277226808379</v>
      </c>
      <c r="H158" s="495">
        <f t="shared" si="12"/>
        <v>11893278.070853129</v>
      </c>
      <c r="I158" s="549"/>
      <c r="J158" s="496" t="s">
        <v>937</v>
      </c>
    </row>
    <row r="159" spans="2:10" outlineLevel="1" x14ac:dyDescent="0.2">
      <c r="B159" s="492"/>
      <c r="C159" s="497" t="s">
        <v>251</v>
      </c>
      <c r="D159" s="494">
        <f t="shared" si="13"/>
        <v>11893278.070853129</v>
      </c>
      <c r="E159" s="494">
        <f t="shared" si="10"/>
        <v>27255.428912371754</v>
      </c>
      <c r="F159" s="494">
        <f t="shared" si="11"/>
        <v>40920.848314436626</v>
      </c>
      <c r="G159" s="494">
        <f t="shared" si="14"/>
        <v>68176.277226808379</v>
      </c>
      <c r="H159" s="495">
        <f t="shared" si="12"/>
        <v>11852357.222538693</v>
      </c>
      <c r="I159" s="549"/>
      <c r="J159" s="496" t="s">
        <v>937</v>
      </c>
    </row>
    <row r="160" spans="2:10" outlineLevel="1" x14ac:dyDescent="0.2">
      <c r="B160" s="492"/>
      <c r="C160" s="497" t="s">
        <v>250</v>
      </c>
      <c r="D160" s="494">
        <f t="shared" si="13"/>
        <v>11852357.222538693</v>
      </c>
      <c r="E160" s="494">
        <f t="shared" si="10"/>
        <v>27161.651968317838</v>
      </c>
      <c r="F160" s="494">
        <f t="shared" si="11"/>
        <v>41014.625258490545</v>
      </c>
      <c r="G160" s="494">
        <f t="shared" si="14"/>
        <v>68176.277226808379</v>
      </c>
      <c r="H160" s="495">
        <f t="shared" si="12"/>
        <v>11811342.597280202</v>
      </c>
      <c r="I160" s="549"/>
      <c r="J160" s="496" t="s">
        <v>937</v>
      </c>
    </row>
    <row r="161" spans="2:10" outlineLevel="1" x14ac:dyDescent="0.2">
      <c r="B161" s="492"/>
      <c r="C161" s="497" t="s">
        <v>249</v>
      </c>
      <c r="D161" s="494">
        <f t="shared" si="13"/>
        <v>11811342.597280202</v>
      </c>
      <c r="E161" s="494">
        <f t="shared" si="10"/>
        <v>27067.660118767129</v>
      </c>
      <c r="F161" s="494">
        <f t="shared" si="11"/>
        <v>41108.617108041246</v>
      </c>
      <c r="G161" s="494">
        <f t="shared" si="14"/>
        <v>68176.277226808379</v>
      </c>
      <c r="H161" s="495">
        <f t="shared" si="12"/>
        <v>11770233.980172161</v>
      </c>
      <c r="I161" s="549"/>
      <c r="J161" s="496" t="s">
        <v>937</v>
      </c>
    </row>
    <row r="162" spans="2:10" outlineLevel="1" x14ac:dyDescent="0.2">
      <c r="B162" s="492"/>
      <c r="C162" s="497" t="s">
        <v>248</v>
      </c>
      <c r="D162" s="494">
        <f t="shared" si="13"/>
        <v>11770233.980172161</v>
      </c>
      <c r="E162" s="494">
        <f t="shared" si="10"/>
        <v>26973.45287122787</v>
      </c>
      <c r="F162" s="494">
        <f t="shared" si="11"/>
        <v>41202.824355580509</v>
      </c>
      <c r="G162" s="494">
        <f t="shared" si="14"/>
        <v>68176.277226808379</v>
      </c>
      <c r="H162" s="495">
        <f t="shared" si="12"/>
        <v>11729031.155816581</v>
      </c>
      <c r="I162" s="549"/>
      <c r="J162" s="496" t="s">
        <v>937</v>
      </c>
    </row>
    <row r="163" spans="2:10" outlineLevel="1" x14ac:dyDescent="0.2">
      <c r="B163" s="492"/>
      <c r="C163" s="497" t="s">
        <v>247</v>
      </c>
      <c r="D163" s="494">
        <f t="shared" si="13"/>
        <v>11729031.155816581</v>
      </c>
      <c r="E163" s="494">
        <f t="shared" si="10"/>
        <v>26879.029732079664</v>
      </c>
      <c r="F163" s="494">
        <f t="shared" si="11"/>
        <v>41297.247494728712</v>
      </c>
      <c r="G163" s="494">
        <f t="shared" si="14"/>
        <v>68176.277226808379</v>
      </c>
      <c r="H163" s="495">
        <f t="shared" si="12"/>
        <v>11687733.908321852</v>
      </c>
      <c r="I163" s="549"/>
      <c r="J163" s="496" t="s">
        <v>937</v>
      </c>
    </row>
    <row r="164" spans="2:10" outlineLevel="1" x14ac:dyDescent="0.2">
      <c r="B164" s="492"/>
      <c r="C164" s="497" t="s">
        <v>246</v>
      </c>
      <c r="D164" s="494">
        <f t="shared" si="13"/>
        <v>11687733.908321852</v>
      </c>
      <c r="E164" s="494">
        <f t="shared" si="10"/>
        <v>26784.390206570912</v>
      </c>
      <c r="F164" s="494">
        <f t="shared" si="11"/>
        <v>41391.887020237467</v>
      </c>
      <c r="G164" s="494">
        <f t="shared" si="14"/>
        <v>68176.277226808379</v>
      </c>
      <c r="H164" s="495">
        <f t="shared" si="12"/>
        <v>11646342.021301614</v>
      </c>
      <c r="I164" s="549"/>
      <c r="J164" s="496" t="s">
        <v>937</v>
      </c>
    </row>
    <row r="165" spans="2:10" x14ac:dyDescent="0.2">
      <c r="B165" s="492" t="s">
        <v>245</v>
      </c>
      <c r="C165" s="497" t="s">
        <v>244</v>
      </c>
      <c r="D165" s="494">
        <f t="shared" si="13"/>
        <v>11646342.021301614</v>
      </c>
      <c r="E165" s="494">
        <f t="shared" si="10"/>
        <v>26689.533798816199</v>
      </c>
      <c r="F165" s="494">
        <f t="shared" si="11"/>
        <v>41486.74342799218</v>
      </c>
      <c r="G165" s="494">
        <f t="shared" si="14"/>
        <v>68176.277226808379</v>
      </c>
      <c r="H165" s="495">
        <f t="shared" si="12"/>
        <v>11604855.277873622</v>
      </c>
      <c r="I165" s="549">
        <v>0</v>
      </c>
      <c r="J165" s="496" t="s">
        <v>937</v>
      </c>
    </row>
    <row r="166" spans="2:10" outlineLevel="1" x14ac:dyDescent="0.2">
      <c r="B166" s="492"/>
      <c r="C166" s="497" t="s">
        <v>243</v>
      </c>
      <c r="D166" s="494">
        <f t="shared" si="13"/>
        <v>11604855.277873622</v>
      </c>
      <c r="E166" s="494">
        <f t="shared" si="10"/>
        <v>26594.460011793719</v>
      </c>
      <c r="F166" s="494">
        <f t="shared" si="11"/>
        <v>41581.817215014657</v>
      </c>
      <c r="G166" s="494">
        <f t="shared" si="14"/>
        <v>68176.277226808379</v>
      </c>
      <c r="H166" s="495">
        <f t="shared" si="12"/>
        <v>11563273.460658608</v>
      </c>
      <c r="I166" s="549"/>
      <c r="J166" s="496" t="s">
        <v>937</v>
      </c>
    </row>
    <row r="167" spans="2:10" outlineLevel="1" x14ac:dyDescent="0.2">
      <c r="B167" s="492"/>
      <c r="C167" s="497" t="s">
        <v>242</v>
      </c>
      <c r="D167" s="494">
        <f t="shared" si="13"/>
        <v>11563273.460658608</v>
      </c>
      <c r="E167" s="494">
        <f t="shared" si="10"/>
        <v>26499.168347342642</v>
      </c>
      <c r="F167" s="494">
        <f t="shared" si="11"/>
        <v>41677.108879465741</v>
      </c>
      <c r="G167" s="494">
        <f t="shared" si="14"/>
        <v>68176.277226808379</v>
      </c>
      <c r="H167" s="495">
        <f t="shared" si="12"/>
        <v>11521596.351779142</v>
      </c>
      <c r="I167" s="549"/>
      <c r="J167" s="496" t="s">
        <v>937</v>
      </c>
    </row>
    <row r="168" spans="2:10" outlineLevel="1" x14ac:dyDescent="0.2">
      <c r="B168" s="492"/>
      <c r="C168" s="497" t="s">
        <v>241</v>
      </c>
      <c r="D168" s="494">
        <f t="shared" si="13"/>
        <v>11521596.351779142</v>
      </c>
      <c r="E168" s="494">
        <f t="shared" si="10"/>
        <v>26403.658306160534</v>
      </c>
      <c r="F168" s="494">
        <f t="shared" si="11"/>
        <v>41772.618920647845</v>
      </c>
      <c r="G168" s="494">
        <f t="shared" si="14"/>
        <v>68176.277226808379</v>
      </c>
      <c r="H168" s="495">
        <f t="shared" si="12"/>
        <v>11479823.732858494</v>
      </c>
      <c r="I168" s="549"/>
      <c r="J168" s="496" t="s">
        <v>937</v>
      </c>
    </row>
    <row r="169" spans="2:10" outlineLevel="1" x14ac:dyDescent="0.2">
      <c r="B169" s="492"/>
      <c r="C169" s="497" t="s">
        <v>240</v>
      </c>
      <c r="D169" s="494">
        <f t="shared" si="13"/>
        <v>11479823.732858494</v>
      </c>
      <c r="E169" s="494">
        <f t="shared" si="10"/>
        <v>26307.929387800716</v>
      </c>
      <c r="F169" s="494">
        <f t="shared" si="11"/>
        <v>41868.347839007663</v>
      </c>
      <c r="G169" s="494">
        <f t="shared" si="14"/>
        <v>68176.277226808379</v>
      </c>
      <c r="H169" s="495">
        <f t="shared" si="12"/>
        <v>11437955.385019487</v>
      </c>
      <c r="I169" s="549"/>
      <c r="J169" s="496" t="s">
        <v>937</v>
      </c>
    </row>
    <row r="170" spans="2:10" outlineLevel="1" x14ac:dyDescent="0.2">
      <c r="B170" s="492"/>
      <c r="C170" s="497" t="s">
        <v>239</v>
      </c>
      <c r="D170" s="494">
        <f t="shared" si="13"/>
        <v>11437955.385019487</v>
      </c>
      <c r="E170" s="494">
        <f t="shared" si="10"/>
        <v>26211.981090669658</v>
      </c>
      <c r="F170" s="494">
        <f t="shared" si="11"/>
        <v>41964.296136138721</v>
      </c>
      <c r="G170" s="494">
        <f t="shared" si="14"/>
        <v>68176.277226808379</v>
      </c>
      <c r="H170" s="495">
        <f t="shared" si="12"/>
        <v>11395991.088883348</v>
      </c>
      <c r="I170" s="549"/>
      <c r="J170" s="496" t="s">
        <v>937</v>
      </c>
    </row>
    <row r="171" spans="2:10" outlineLevel="1" x14ac:dyDescent="0.2">
      <c r="B171" s="492"/>
      <c r="C171" s="497" t="s">
        <v>238</v>
      </c>
      <c r="D171" s="494">
        <f t="shared" si="13"/>
        <v>11395991.088883348</v>
      </c>
      <c r="E171" s="494">
        <f t="shared" si="10"/>
        <v>26115.812912024339</v>
      </c>
      <c r="F171" s="494">
        <f t="shared" si="11"/>
        <v>42060.46431478404</v>
      </c>
      <c r="G171" s="494">
        <f t="shared" si="14"/>
        <v>68176.277226808379</v>
      </c>
      <c r="H171" s="495">
        <f t="shared" si="12"/>
        <v>11353930.624568563</v>
      </c>
      <c r="I171" s="549"/>
      <c r="J171" s="496" t="s">
        <v>937</v>
      </c>
    </row>
    <row r="172" spans="2:10" outlineLevel="1" x14ac:dyDescent="0.2">
      <c r="B172" s="492"/>
      <c r="C172" s="497" t="s">
        <v>237</v>
      </c>
      <c r="D172" s="494">
        <f t="shared" si="13"/>
        <v>11353930.624568563</v>
      </c>
      <c r="E172" s="494">
        <f t="shared" si="10"/>
        <v>26019.424347969623</v>
      </c>
      <c r="F172" s="494">
        <f t="shared" si="11"/>
        <v>42156.852878838756</v>
      </c>
      <c r="G172" s="494">
        <f t="shared" si="14"/>
        <v>68176.277226808379</v>
      </c>
      <c r="H172" s="495">
        <f t="shared" si="12"/>
        <v>11311773.771689724</v>
      </c>
      <c r="I172" s="549"/>
      <c r="J172" s="496" t="s">
        <v>937</v>
      </c>
    </row>
    <row r="173" spans="2:10" outlineLevel="1" x14ac:dyDescent="0.2">
      <c r="B173" s="492"/>
      <c r="C173" s="497" t="s">
        <v>236</v>
      </c>
      <c r="D173" s="494">
        <f t="shared" si="13"/>
        <v>11311773.771689724</v>
      </c>
      <c r="E173" s="494">
        <f t="shared" si="10"/>
        <v>25922.814893455619</v>
      </c>
      <c r="F173" s="494">
        <f t="shared" si="11"/>
        <v>42253.462333352756</v>
      </c>
      <c r="G173" s="494">
        <f t="shared" si="14"/>
        <v>68176.277226808379</v>
      </c>
      <c r="H173" s="495">
        <f t="shared" si="12"/>
        <v>11269520.309356371</v>
      </c>
      <c r="I173" s="549"/>
      <c r="J173" s="496" t="s">
        <v>937</v>
      </c>
    </row>
    <row r="174" spans="2:10" outlineLevel="1" x14ac:dyDescent="0.2">
      <c r="B174" s="492"/>
      <c r="C174" s="497" t="s">
        <v>235</v>
      </c>
      <c r="D174" s="494">
        <f t="shared" si="13"/>
        <v>11269520.309356371</v>
      </c>
      <c r="E174" s="494">
        <f t="shared" si="10"/>
        <v>25825.984042275017</v>
      </c>
      <c r="F174" s="494">
        <f t="shared" si="11"/>
        <v>42350.293184533366</v>
      </c>
      <c r="G174" s="494">
        <f t="shared" si="14"/>
        <v>68176.277226808379</v>
      </c>
      <c r="H174" s="495">
        <f t="shared" si="12"/>
        <v>11227170.016171837</v>
      </c>
      <c r="I174" s="549"/>
      <c r="J174" s="496" t="s">
        <v>937</v>
      </c>
    </row>
    <row r="175" spans="2:10" outlineLevel="1" x14ac:dyDescent="0.2">
      <c r="B175" s="492"/>
      <c r="C175" s="497" t="s">
        <v>234</v>
      </c>
      <c r="D175" s="494">
        <f t="shared" si="13"/>
        <v>11227170.016171837</v>
      </c>
      <c r="E175" s="494">
        <f t="shared" si="10"/>
        <v>25728.931287060459</v>
      </c>
      <c r="F175" s="494">
        <f t="shared" si="11"/>
        <v>42447.345939747916</v>
      </c>
      <c r="G175" s="494">
        <f t="shared" si="14"/>
        <v>68176.277226808379</v>
      </c>
      <c r="H175" s="495">
        <f t="shared" si="12"/>
        <v>11184722.670232089</v>
      </c>
      <c r="I175" s="549"/>
      <c r="J175" s="496" t="s">
        <v>937</v>
      </c>
    </row>
    <row r="176" spans="2:10" outlineLevel="1" x14ac:dyDescent="0.2">
      <c r="B176" s="492"/>
      <c r="C176" s="497" t="s">
        <v>233</v>
      </c>
      <c r="D176" s="494">
        <f t="shared" si="13"/>
        <v>11184722.670232089</v>
      </c>
      <c r="E176" s="494">
        <f t="shared" si="10"/>
        <v>25631.65611928187</v>
      </c>
      <c r="F176" s="494">
        <f t="shared" si="11"/>
        <v>42544.621107526509</v>
      </c>
      <c r="G176" s="494">
        <f t="shared" si="14"/>
        <v>68176.277226808379</v>
      </c>
      <c r="H176" s="495">
        <f t="shared" si="12"/>
        <v>11142178.049124563</v>
      </c>
      <c r="I176" s="549"/>
      <c r="J176" s="496" t="s">
        <v>937</v>
      </c>
    </row>
    <row r="177" spans="2:10" x14ac:dyDescent="0.2">
      <c r="B177" s="492" t="s">
        <v>232</v>
      </c>
      <c r="C177" s="497" t="s">
        <v>231</v>
      </c>
      <c r="D177" s="494">
        <f t="shared" si="13"/>
        <v>11142178.049124563</v>
      </c>
      <c r="E177" s="494">
        <f t="shared" si="10"/>
        <v>25534.15802924379</v>
      </c>
      <c r="F177" s="494">
        <f t="shared" si="11"/>
        <v>42642.119197564592</v>
      </c>
      <c r="G177" s="494">
        <f t="shared" si="14"/>
        <v>68176.277226808379</v>
      </c>
      <c r="H177" s="495">
        <f t="shared" si="12"/>
        <v>11099535.929926999</v>
      </c>
      <c r="I177" s="549">
        <v>0</v>
      </c>
      <c r="J177" s="496" t="s">
        <v>937</v>
      </c>
    </row>
    <row r="178" spans="2:10" outlineLevel="1" x14ac:dyDescent="0.2">
      <c r="B178" s="492"/>
      <c r="C178" s="497" t="s">
        <v>230</v>
      </c>
      <c r="D178" s="494">
        <f t="shared" si="13"/>
        <v>11099535.929926999</v>
      </c>
      <c r="E178" s="494">
        <f t="shared" si="10"/>
        <v>25436.436506082708</v>
      </c>
      <c r="F178" s="494">
        <f t="shared" si="11"/>
        <v>42739.840720725668</v>
      </c>
      <c r="G178" s="494">
        <f t="shared" si="14"/>
        <v>68176.277226808379</v>
      </c>
      <c r="H178" s="495">
        <f t="shared" si="12"/>
        <v>11056796.089206273</v>
      </c>
      <c r="I178" s="549"/>
      <c r="J178" s="496" t="s">
        <v>937</v>
      </c>
    </row>
    <row r="179" spans="2:10" outlineLevel="1" x14ac:dyDescent="0.2">
      <c r="B179" s="492"/>
      <c r="C179" s="497" t="s">
        <v>229</v>
      </c>
      <c r="D179" s="494">
        <f t="shared" si="13"/>
        <v>11056796.089206273</v>
      </c>
      <c r="E179" s="494">
        <f t="shared" si="10"/>
        <v>25338.491037764376</v>
      </c>
      <c r="F179" s="494">
        <f t="shared" si="11"/>
        <v>42837.786189044004</v>
      </c>
      <c r="G179" s="494">
        <f t="shared" si="14"/>
        <v>68176.277226808379</v>
      </c>
      <c r="H179" s="495">
        <f t="shared" si="12"/>
        <v>11013958.303017229</v>
      </c>
      <c r="I179" s="549"/>
      <c r="J179" s="496" t="s">
        <v>937</v>
      </c>
    </row>
    <row r="180" spans="2:10" outlineLevel="1" x14ac:dyDescent="0.2">
      <c r="B180" s="492"/>
      <c r="C180" s="497" t="s">
        <v>228</v>
      </c>
      <c r="D180" s="494">
        <f t="shared" si="13"/>
        <v>11013958.303017229</v>
      </c>
      <c r="E180" s="494">
        <f t="shared" si="10"/>
        <v>25240.32111108115</v>
      </c>
      <c r="F180" s="494">
        <f t="shared" si="11"/>
        <v>42935.956115727226</v>
      </c>
      <c r="G180" s="494">
        <f t="shared" si="14"/>
        <v>68176.277226808379</v>
      </c>
      <c r="H180" s="495">
        <f t="shared" si="12"/>
        <v>10971022.346901502</v>
      </c>
      <c r="I180" s="549"/>
      <c r="J180" s="496" t="s">
        <v>937</v>
      </c>
    </row>
    <row r="181" spans="2:10" outlineLevel="1" x14ac:dyDescent="0.2">
      <c r="B181" s="492"/>
      <c r="C181" s="497" t="s">
        <v>227</v>
      </c>
      <c r="D181" s="494">
        <f t="shared" si="13"/>
        <v>10971022.346901502</v>
      </c>
      <c r="E181" s="494">
        <f t="shared" si="10"/>
        <v>25141.926211649276</v>
      </c>
      <c r="F181" s="494">
        <f t="shared" si="11"/>
        <v>43034.351015159104</v>
      </c>
      <c r="G181" s="494">
        <f t="shared" si="14"/>
        <v>68176.277226808379</v>
      </c>
      <c r="H181" s="495">
        <f t="shared" si="12"/>
        <v>10927987.995886343</v>
      </c>
      <c r="I181" s="549"/>
      <c r="J181" s="496" t="s">
        <v>937</v>
      </c>
    </row>
    <row r="182" spans="2:10" outlineLevel="1" x14ac:dyDescent="0.2">
      <c r="B182" s="492"/>
      <c r="C182" s="497" t="s">
        <v>226</v>
      </c>
      <c r="D182" s="494">
        <f t="shared" si="13"/>
        <v>10927987.995886343</v>
      </c>
      <c r="E182" s="494">
        <f t="shared" si="10"/>
        <v>25043.305823906201</v>
      </c>
      <c r="F182" s="494">
        <f t="shared" si="11"/>
        <v>43132.971402902178</v>
      </c>
      <c r="G182" s="494">
        <f t="shared" si="14"/>
        <v>68176.277226808379</v>
      </c>
      <c r="H182" s="495">
        <f t="shared" si="12"/>
        <v>10884855.02448344</v>
      </c>
      <c r="I182" s="549"/>
      <c r="J182" s="496" t="s">
        <v>937</v>
      </c>
    </row>
    <row r="183" spans="2:10" outlineLevel="1" x14ac:dyDescent="0.2">
      <c r="B183" s="492"/>
      <c r="C183" s="497" t="s">
        <v>225</v>
      </c>
      <c r="D183" s="494">
        <f t="shared" si="13"/>
        <v>10884855.02448344</v>
      </c>
      <c r="E183" s="494">
        <f t="shared" si="10"/>
        <v>24944.459431107884</v>
      </c>
      <c r="F183" s="494">
        <f t="shared" si="11"/>
        <v>43231.817795700495</v>
      </c>
      <c r="G183" s="494">
        <f t="shared" si="14"/>
        <v>68176.277226808379</v>
      </c>
      <c r="H183" s="495">
        <f t="shared" si="12"/>
        <v>10841623.206687739</v>
      </c>
      <c r="I183" s="549"/>
      <c r="J183" s="496" t="s">
        <v>937</v>
      </c>
    </row>
    <row r="184" spans="2:10" outlineLevel="1" x14ac:dyDescent="0.2">
      <c r="B184" s="492"/>
      <c r="C184" s="497" t="s">
        <v>224</v>
      </c>
      <c r="D184" s="494">
        <f t="shared" si="13"/>
        <v>10841623.206687739</v>
      </c>
      <c r="E184" s="494">
        <f t="shared" si="10"/>
        <v>24845.38651532607</v>
      </c>
      <c r="F184" s="494">
        <f t="shared" si="11"/>
        <v>43330.890711482309</v>
      </c>
      <c r="G184" s="494">
        <f t="shared" si="14"/>
        <v>68176.277226808379</v>
      </c>
      <c r="H184" s="495">
        <f t="shared" si="12"/>
        <v>10798292.315976257</v>
      </c>
      <c r="I184" s="549"/>
      <c r="J184" s="496" t="s">
        <v>937</v>
      </c>
    </row>
    <row r="185" spans="2:10" outlineLevel="1" x14ac:dyDescent="0.2">
      <c r="B185" s="492"/>
      <c r="C185" s="497" t="s">
        <v>223</v>
      </c>
      <c r="D185" s="494">
        <f t="shared" si="13"/>
        <v>10798292.315976257</v>
      </c>
      <c r="E185" s="494">
        <f t="shared" si="10"/>
        <v>24746.086557445589</v>
      </c>
      <c r="F185" s="494">
        <f t="shared" si="11"/>
        <v>43430.19066936279</v>
      </c>
      <c r="G185" s="494">
        <f t="shared" si="14"/>
        <v>68176.277226808379</v>
      </c>
      <c r="H185" s="495">
        <f t="shared" si="12"/>
        <v>10754862.125306893</v>
      </c>
      <c r="I185" s="549"/>
      <c r="J185" s="496" t="s">
        <v>937</v>
      </c>
    </row>
    <row r="186" spans="2:10" outlineLevel="1" x14ac:dyDescent="0.2">
      <c r="B186" s="492"/>
      <c r="C186" s="497" t="s">
        <v>222</v>
      </c>
      <c r="D186" s="494">
        <f t="shared" si="13"/>
        <v>10754862.125306893</v>
      </c>
      <c r="E186" s="494">
        <f t="shared" si="10"/>
        <v>24646.559037161631</v>
      </c>
      <c r="F186" s="494">
        <f t="shared" si="11"/>
        <v>43529.718189646752</v>
      </c>
      <c r="G186" s="494">
        <f t="shared" si="14"/>
        <v>68176.277226808379</v>
      </c>
      <c r="H186" s="495">
        <f t="shared" si="12"/>
        <v>10711332.407117246</v>
      </c>
      <c r="I186" s="549"/>
      <c r="J186" s="496" t="s">
        <v>937</v>
      </c>
    </row>
    <row r="187" spans="2:10" outlineLevel="1" x14ac:dyDescent="0.2">
      <c r="B187" s="492"/>
      <c r="C187" s="497" t="s">
        <v>221</v>
      </c>
      <c r="D187" s="494">
        <f t="shared" si="13"/>
        <v>10711332.407117246</v>
      </c>
      <c r="E187" s="494">
        <f t="shared" si="10"/>
        <v>24546.80343297702</v>
      </c>
      <c r="F187" s="494">
        <f t="shared" si="11"/>
        <v>43629.473793831363</v>
      </c>
      <c r="G187" s="494">
        <f t="shared" si="14"/>
        <v>68176.277226808379</v>
      </c>
      <c r="H187" s="495">
        <f t="shared" si="12"/>
        <v>10667702.933323415</v>
      </c>
      <c r="I187" s="549"/>
      <c r="J187" s="496" t="s">
        <v>937</v>
      </c>
    </row>
    <row r="188" spans="2:10" outlineLevel="1" x14ac:dyDescent="0.2">
      <c r="B188" s="492"/>
      <c r="C188" s="497" t="s">
        <v>220</v>
      </c>
      <c r="D188" s="494">
        <f t="shared" si="13"/>
        <v>10667702.933323415</v>
      </c>
      <c r="E188" s="494">
        <f t="shared" si="10"/>
        <v>24446.819222199494</v>
      </c>
      <c r="F188" s="494">
        <f t="shared" si="11"/>
        <v>43729.458004608881</v>
      </c>
      <c r="G188" s="494">
        <f t="shared" si="14"/>
        <v>68176.277226808379</v>
      </c>
      <c r="H188" s="495">
        <f t="shared" si="12"/>
        <v>10623973.475318806</v>
      </c>
      <c r="I188" s="549"/>
      <c r="J188" s="496" t="s">
        <v>937</v>
      </c>
    </row>
    <row r="189" spans="2:10" x14ac:dyDescent="0.2">
      <c r="B189" s="492" t="s">
        <v>219</v>
      </c>
      <c r="C189" s="497" t="s">
        <v>218</v>
      </c>
      <c r="D189" s="494">
        <f t="shared" si="13"/>
        <v>10623973.475318806</v>
      </c>
      <c r="E189" s="494">
        <f t="shared" si="10"/>
        <v>24346.605880938932</v>
      </c>
      <c r="F189" s="494">
        <f t="shared" si="11"/>
        <v>43829.671345869443</v>
      </c>
      <c r="G189" s="494">
        <f t="shared" si="14"/>
        <v>68176.277226808379</v>
      </c>
      <c r="H189" s="495">
        <f t="shared" si="12"/>
        <v>10580143.803972937</v>
      </c>
      <c r="I189" s="549">
        <v>0</v>
      </c>
      <c r="J189" s="496" t="s">
        <v>937</v>
      </c>
    </row>
    <row r="190" spans="2:10" outlineLevel="1" x14ac:dyDescent="0.2">
      <c r="B190" s="492"/>
      <c r="C190" s="497" t="s">
        <v>217</v>
      </c>
      <c r="D190" s="494">
        <f t="shared" si="13"/>
        <v>10580143.803972937</v>
      </c>
      <c r="E190" s="494">
        <f t="shared" si="10"/>
        <v>24246.162884104648</v>
      </c>
      <c r="F190" s="494">
        <f t="shared" si="11"/>
        <v>43930.114342703731</v>
      </c>
      <c r="G190" s="494">
        <f t="shared" si="14"/>
        <v>68176.277226808379</v>
      </c>
      <c r="H190" s="495">
        <f t="shared" si="12"/>
        <v>10536213.689630233</v>
      </c>
      <c r="I190" s="549"/>
      <c r="J190" s="496" t="s">
        <v>937</v>
      </c>
    </row>
    <row r="191" spans="2:10" outlineLevel="1" x14ac:dyDescent="0.2">
      <c r="B191" s="492"/>
      <c r="C191" s="497" t="s">
        <v>216</v>
      </c>
      <c r="D191" s="494">
        <f t="shared" si="13"/>
        <v>10536213.689630233</v>
      </c>
      <c r="E191" s="494">
        <f t="shared" si="10"/>
        <v>24145.489705402615</v>
      </c>
      <c r="F191" s="494">
        <f t="shared" si="11"/>
        <v>44030.787521405764</v>
      </c>
      <c r="G191" s="494">
        <f t="shared" si="14"/>
        <v>68176.277226808379</v>
      </c>
      <c r="H191" s="495">
        <f t="shared" si="12"/>
        <v>10492182.902108828</v>
      </c>
      <c r="I191" s="549"/>
      <c r="J191" s="496" t="s">
        <v>937</v>
      </c>
    </row>
    <row r="192" spans="2:10" outlineLevel="1" x14ac:dyDescent="0.2">
      <c r="B192" s="492"/>
      <c r="C192" s="497" t="s">
        <v>215</v>
      </c>
      <c r="D192" s="494">
        <f t="shared" si="13"/>
        <v>10492182.902108828</v>
      </c>
      <c r="E192" s="494">
        <f t="shared" si="10"/>
        <v>24044.585817332729</v>
      </c>
      <c r="F192" s="494">
        <f t="shared" si="11"/>
        <v>44131.69140947565</v>
      </c>
      <c r="G192" s="494">
        <f t="shared" si="14"/>
        <v>68176.277226808379</v>
      </c>
      <c r="H192" s="495">
        <f t="shared" si="12"/>
        <v>10448051.210699352</v>
      </c>
      <c r="I192" s="549"/>
      <c r="J192" s="496" t="s">
        <v>937</v>
      </c>
    </row>
    <row r="193" spans="2:10" outlineLevel="1" x14ac:dyDescent="0.2">
      <c r="B193" s="492"/>
      <c r="C193" s="497" t="s">
        <v>214</v>
      </c>
      <c r="D193" s="494">
        <f t="shared" si="13"/>
        <v>10448051.210699352</v>
      </c>
      <c r="E193" s="494">
        <f t="shared" si="10"/>
        <v>23943.450691186015</v>
      </c>
      <c r="F193" s="494">
        <f t="shared" si="11"/>
        <v>44232.826535622364</v>
      </c>
      <c r="G193" s="494">
        <f t="shared" si="14"/>
        <v>68176.277226808379</v>
      </c>
      <c r="H193" s="495">
        <f t="shared" si="12"/>
        <v>10403818.38416373</v>
      </c>
      <c r="I193" s="549"/>
      <c r="J193" s="496" t="s">
        <v>937</v>
      </c>
    </row>
    <row r="194" spans="2:10" outlineLevel="1" x14ac:dyDescent="0.2">
      <c r="B194" s="492"/>
      <c r="C194" s="497" t="s">
        <v>213</v>
      </c>
      <c r="D194" s="494">
        <f t="shared" si="13"/>
        <v>10403818.38416373</v>
      </c>
      <c r="E194" s="494">
        <f t="shared" si="10"/>
        <v>23842.08379704188</v>
      </c>
      <c r="F194" s="494">
        <f t="shared" si="11"/>
        <v>44334.193429766499</v>
      </c>
      <c r="G194" s="494">
        <f t="shared" si="14"/>
        <v>68176.277226808379</v>
      </c>
      <c r="H194" s="495">
        <f t="shared" si="12"/>
        <v>10359484.190733964</v>
      </c>
      <c r="I194" s="549"/>
      <c r="J194" s="496" t="s">
        <v>937</v>
      </c>
    </row>
    <row r="195" spans="2:10" outlineLevel="1" x14ac:dyDescent="0.2">
      <c r="B195" s="492"/>
      <c r="C195" s="497" t="s">
        <v>212</v>
      </c>
      <c r="D195" s="494">
        <f t="shared" si="13"/>
        <v>10359484.190733964</v>
      </c>
      <c r="E195" s="494">
        <f t="shared" si="10"/>
        <v>23740.484603765333</v>
      </c>
      <c r="F195" s="494">
        <f t="shared" si="11"/>
        <v>44435.792623043046</v>
      </c>
      <c r="G195" s="494">
        <f t="shared" si="14"/>
        <v>68176.277226808379</v>
      </c>
      <c r="H195" s="495">
        <f t="shared" si="12"/>
        <v>10315048.398110921</v>
      </c>
      <c r="I195" s="549"/>
      <c r="J195" s="496" t="s">
        <v>937</v>
      </c>
    </row>
    <row r="196" spans="2:10" outlineLevel="1" x14ac:dyDescent="0.2">
      <c r="B196" s="492"/>
      <c r="C196" s="497" t="s">
        <v>211</v>
      </c>
      <c r="D196" s="494">
        <f t="shared" si="13"/>
        <v>10315048.398110921</v>
      </c>
      <c r="E196" s="494">
        <f t="shared" si="10"/>
        <v>23638.652579004192</v>
      </c>
      <c r="F196" s="494">
        <f t="shared" si="11"/>
        <v>44537.624647804187</v>
      </c>
      <c r="G196" s="494">
        <f t="shared" si="14"/>
        <v>68176.277226808379</v>
      </c>
      <c r="H196" s="495">
        <f t="shared" si="12"/>
        <v>10270510.773463117</v>
      </c>
      <c r="I196" s="549"/>
      <c r="J196" s="496" t="s">
        <v>937</v>
      </c>
    </row>
    <row r="197" spans="2:10" outlineLevel="1" x14ac:dyDescent="0.2">
      <c r="B197" s="492"/>
      <c r="C197" s="497" t="s">
        <v>210</v>
      </c>
      <c r="D197" s="494">
        <f t="shared" si="13"/>
        <v>10270510.773463117</v>
      </c>
      <c r="E197" s="494">
        <f t="shared" si="10"/>
        <v>23536.58718918631</v>
      </c>
      <c r="F197" s="494">
        <f t="shared" si="11"/>
        <v>44639.690037622073</v>
      </c>
      <c r="G197" s="494">
        <f t="shared" si="14"/>
        <v>68176.277226808379</v>
      </c>
      <c r="H197" s="495">
        <f t="shared" si="12"/>
        <v>10225871.083425496</v>
      </c>
      <c r="I197" s="549"/>
      <c r="J197" s="496" t="s">
        <v>937</v>
      </c>
    </row>
    <row r="198" spans="2:10" outlineLevel="1" x14ac:dyDescent="0.2">
      <c r="B198" s="492"/>
      <c r="C198" s="497" t="s">
        <v>209</v>
      </c>
      <c r="D198" s="494">
        <f t="shared" si="13"/>
        <v>10225871.083425496</v>
      </c>
      <c r="E198" s="494">
        <f t="shared" si="10"/>
        <v>23434.287899516763</v>
      </c>
      <c r="F198" s="494">
        <f t="shared" si="11"/>
        <v>44741.989327291616</v>
      </c>
      <c r="G198" s="494">
        <f t="shared" si="14"/>
        <v>68176.277226808379</v>
      </c>
      <c r="H198" s="495">
        <f t="shared" si="12"/>
        <v>10181129.094098205</v>
      </c>
      <c r="I198" s="549"/>
      <c r="J198" s="496" t="s">
        <v>937</v>
      </c>
    </row>
    <row r="199" spans="2:10" outlineLevel="1" x14ac:dyDescent="0.2">
      <c r="B199" s="492"/>
      <c r="C199" s="497" t="s">
        <v>208</v>
      </c>
      <c r="D199" s="494">
        <f t="shared" si="13"/>
        <v>10181129.094098205</v>
      </c>
      <c r="E199" s="494">
        <f t="shared" si="10"/>
        <v>23331.754173975052</v>
      </c>
      <c r="F199" s="494">
        <f t="shared" si="11"/>
        <v>44844.523052833327</v>
      </c>
      <c r="G199" s="494">
        <f t="shared" si="14"/>
        <v>68176.277226808379</v>
      </c>
      <c r="H199" s="495">
        <f t="shared" si="12"/>
        <v>10136284.571045371</v>
      </c>
      <c r="I199" s="549"/>
      <c r="J199" s="496" t="s">
        <v>937</v>
      </c>
    </row>
    <row r="200" spans="2:10" outlineLevel="1" x14ac:dyDescent="0.2">
      <c r="B200" s="492"/>
      <c r="C200" s="497" t="s">
        <v>207</v>
      </c>
      <c r="D200" s="494">
        <f t="shared" si="13"/>
        <v>10136284.571045371</v>
      </c>
      <c r="E200" s="494">
        <f t="shared" si="10"/>
        <v>23228.985475312307</v>
      </c>
      <c r="F200" s="494">
        <f t="shared" si="11"/>
        <v>44947.291751496072</v>
      </c>
      <c r="G200" s="494">
        <f t="shared" si="14"/>
        <v>68176.277226808379</v>
      </c>
      <c r="H200" s="495">
        <f t="shared" si="12"/>
        <v>10091337.279293874</v>
      </c>
      <c r="I200" s="549"/>
      <c r="J200" s="496" t="s">
        <v>937</v>
      </c>
    </row>
    <row r="201" spans="2:10" x14ac:dyDescent="0.2">
      <c r="B201" s="492" t="s">
        <v>206</v>
      </c>
      <c r="C201" s="497" t="s">
        <v>205</v>
      </c>
      <c r="D201" s="494">
        <f t="shared" si="13"/>
        <v>10091337.279293874</v>
      </c>
      <c r="E201" s="494">
        <f t="shared" si="10"/>
        <v>23125.981265048464</v>
      </c>
      <c r="F201" s="494">
        <f t="shared" si="11"/>
        <v>45050.295961759912</v>
      </c>
      <c r="G201" s="494">
        <f t="shared" si="14"/>
        <v>68176.277226808379</v>
      </c>
      <c r="H201" s="495">
        <f t="shared" si="12"/>
        <v>10046286.983332114</v>
      </c>
      <c r="I201" s="549">
        <v>0</v>
      </c>
      <c r="J201" s="496" t="s">
        <v>937</v>
      </c>
    </row>
    <row r="202" spans="2:10" outlineLevel="1" x14ac:dyDescent="0.2">
      <c r="B202" s="492"/>
      <c r="C202" s="497" t="s">
        <v>204</v>
      </c>
      <c r="D202" s="494">
        <f t="shared" si="13"/>
        <v>10046286.983332114</v>
      </c>
      <c r="E202" s="494">
        <f t="shared" si="10"/>
        <v>23022.741003469429</v>
      </c>
      <c r="F202" s="494">
        <f t="shared" si="11"/>
        <v>45153.536223338946</v>
      </c>
      <c r="G202" s="494">
        <f t="shared" si="14"/>
        <v>68176.277226808379</v>
      </c>
      <c r="H202" s="495">
        <f t="shared" si="12"/>
        <v>10001133.447108775</v>
      </c>
      <c r="I202" s="549"/>
      <c r="J202" s="496" t="s">
        <v>937</v>
      </c>
    </row>
    <row r="203" spans="2:10" outlineLevel="1" x14ac:dyDescent="0.2">
      <c r="B203" s="492"/>
      <c r="C203" s="497" t="s">
        <v>203</v>
      </c>
      <c r="D203" s="494">
        <f t="shared" si="13"/>
        <v>10001133.447108775</v>
      </c>
      <c r="E203" s="494">
        <f t="shared" si="10"/>
        <v>22919.264149624276</v>
      </c>
      <c r="F203" s="494">
        <f t="shared" si="11"/>
        <v>45257.013077184107</v>
      </c>
      <c r="G203" s="494">
        <f t="shared" si="14"/>
        <v>68176.277226808379</v>
      </c>
      <c r="H203" s="495">
        <f t="shared" si="12"/>
        <v>9955876.4340315908</v>
      </c>
      <c r="I203" s="549"/>
      <c r="J203" s="496" t="s">
        <v>937</v>
      </c>
    </row>
    <row r="204" spans="2:10" outlineLevel="1" x14ac:dyDescent="0.2">
      <c r="B204" s="492"/>
      <c r="C204" s="497" t="s">
        <v>202</v>
      </c>
      <c r="D204" s="494">
        <f t="shared" si="13"/>
        <v>9955876.4340315908</v>
      </c>
      <c r="E204" s="494">
        <f t="shared" si="10"/>
        <v>22815.550161322397</v>
      </c>
      <c r="F204" s="494">
        <f t="shared" si="11"/>
        <v>45360.727065485982</v>
      </c>
      <c r="G204" s="494">
        <f t="shared" si="14"/>
        <v>68176.277226808379</v>
      </c>
      <c r="H204" s="495">
        <f t="shared" si="12"/>
        <v>9910515.706966104</v>
      </c>
      <c r="I204" s="549"/>
      <c r="J204" s="496" t="s">
        <v>937</v>
      </c>
    </row>
    <row r="205" spans="2:10" outlineLevel="1" x14ac:dyDescent="0.2">
      <c r="B205" s="492"/>
      <c r="C205" s="497" t="s">
        <v>201</v>
      </c>
      <c r="D205" s="494">
        <f t="shared" si="13"/>
        <v>9910515.706966104</v>
      </c>
      <c r="E205" s="494">
        <f t="shared" si="10"/>
        <v>22711.598495130656</v>
      </c>
      <c r="F205" s="494">
        <f t="shared" si="11"/>
        <v>45464.678731677719</v>
      </c>
      <c r="G205" s="494">
        <f t="shared" si="14"/>
        <v>68176.277226808379</v>
      </c>
      <c r="H205" s="495">
        <f t="shared" si="12"/>
        <v>9865051.0282344259</v>
      </c>
      <c r="I205" s="549"/>
      <c r="J205" s="496" t="s">
        <v>937</v>
      </c>
    </row>
    <row r="206" spans="2:10" outlineLevel="1" x14ac:dyDescent="0.2">
      <c r="B206" s="492"/>
      <c r="C206" s="497" t="s">
        <v>200</v>
      </c>
      <c r="D206" s="494">
        <f t="shared" si="13"/>
        <v>9865051.0282344259</v>
      </c>
      <c r="E206" s="494">
        <f t="shared" si="10"/>
        <v>22607.408606370558</v>
      </c>
      <c r="F206" s="494">
        <f t="shared" si="11"/>
        <v>45568.868620437817</v>
      </c>
      <c r="G206" s="494">
        <f t="shared" si="14"/>
        <v>68176.277226808379</v>
      </c>
      <c r="H206" s="495">
        <f t="shared" si="12"/>
        <v>9819482.1596139874</v>
      </c>
      <c r="I206" s="549"/>
      <c r="J206" s="496" t="s">
        <v>937</v>
      </c>
    </row>
    <row r="207" spans="2:10" outlineLevel="1" x14ac:dyDescent="0.2">
      <c r="B207" s="492"/>
      <c r="C207" s="497" t="s">
        <v>199</v>
      </c>
      <c r="D207" s="494">
        <f t="shared" si="13"/>
        <v>9819482.1596139874</v>
      </c>
      <c r="E207" s="494">
        <f t="shared" si="10"/>
        <v>22502.979949115386</v>
      </c>
      <c r="F207" s="494">
        <f t="shared" si="11"/>
        <v>45673.297277692996</v>
      </c>
      <c r="G207" s="494">
        <f t="shared" si="14"/>
        <v>68176.277226808379</v>
      </c>
      <c r="H207" s="495">
        <f t="shared" si="12"/>
        <v>9773808.8623362947</v>
      </c>
      <c r="I207" s="549"/>
      <c r="J207" s="496" t="s">
        <v>937</v>
      </c>
    </row>
    <row r="208" spans="2:10" outlineLevel="1" x14ac:dyDescent="0.2">
      <c r="B208" s="492"/>
      <c r="C208" s="497" t="s">
        <v>198</v>
      </c>
      <c r="D208" s="494">
        <f t="shared" si="13"/>
        <v>9773808.8623362947</v>
      </c>
      <c r="E208" s="494">
        <f t="shared" si="10"/>
        <v>22398.311976187342</v>
      </c>
      <c r="F208" s="494">
        <f t="shared" si="11"/>
        <v>45777.96525062104</v>
      </c>
      <c r="G208" s="494">
        <f t="shared" si="14"/>
        <v>68176.277226808379</v>
      </c>
      <c r="H208" s="495">
        <f t="shared" si="12"/>
        <v>9728030.8970856741</v>
      </c>
      <c r="I208" s="549"/>
      <c r="J208" s="496" t="s">
        <v>937</v>
      </c>
    </row>
    <row r="209" spans="2:10" outlineLevel="1" x14ac:dyDescent="0.2">
      <c r="B209" s="492"/>
      <c r="C209" s="497" t="s">
        <v>197</v>
      </c>
      <c r="D209" s="494">
        <f t="shared" si="13"/>
        <v>9728030.8970856741</v>
      </c>
      <c r="E209" s="494">
        <f t="shared" si="10"/>
        <v>22293.404139154671</v>
      </c>
      <c r="F209" s="494">
        <f t="shared" si="11"/>
        <v>45882.873087653708</v>
      </c>
      <c r="G209" s="494">
        <f t="shared" si="14"/>
        <v>68176.277226808379</v>
      </c>
      <c r="H209" s="495">
        <f t="shared" si="12"/>
        <v>9682148.0239980202</v>
      </c>
      <c r="I209" s="549"/>
      <c r="J209" s="496" t="s">
        <v>937</v>
      </c>
    </row>
    <row r="210" spans="2:10" outlineLevel="1" x14ac:dyDescent="0.2">
      <c r="B210" s="492"/>
      <c r="C210" s="497" t="s">
        <v>196</v>
      </c>
      <c r="D210" s="494">
        <f t="shared" si="13"/>
        <v>9682148.0239980202</v>
      </c>
      <c r="E210" s="494">
        <f t="shared" si="10"/>
        <v>22188.255888328797</v>
      </c>
      <c r="F210" s="494">
        <f t="shared" si="11"/>
        <v>45988.021338479579</v>
      </c>
      <c r="G210" s="494">
        <f t="shared" si="14"/>
        <v>68176.277226808379</v>
      </c>
      <c r="H210" s="495">
        <f t="shared" si="12"/>
        <v>9636160.0026595406</v>
      </c>
      <c r="I210" s="549"/>
      <c r="J210" s="496" t="s">
        <v>937</v>
      </c>
    </row>
    <row r="211" spans="2:10" outlineLevel="1" x14ac:dyDescent="0.2">
      <c r="B211" s="492"/>
      <c r="C211" s="497" t="s">
        <v>195</v>
      </c>
      <c r="D211" s="494">
        <f t="shared" si="13"/>
        <v>9636160.0026595406</v>
      </c>
      <c r="E211" s="494">
        <f t="shared" si="10"/>
        <v>22082.866672761447</v>
      </c>
      <c r="F211" s="494">
        <f t="shared" si="11"/>
        <v>46093.410554046932</v>
      </c>
      <c r="G211" s="494">
        <f t="shared" si="14"/>
        <v>68176.277226808379</v>
      </c>
      <c r="H211" s="495">
        <f t="shared" si="12"/>
        <v>9590066.5921054929</v>
      </c>
      <c r="I211" s="549"/>
      <c r="J211" s="496" t="s">
        <v>937</v>
      </c>
    </row>
    <row r="212" spans="2:10" outlineLevel="1" x14ac:dyDescent="0.2">
      <c r="B212" s="492"/>
      <c r="C212" s="497" t="s">
        <v>194</v>
      </c>
      <c r="D212" s="494">
        <f t="shared" si="13"/>
        <v>9590066.5921054929</v>
      </c>
      <c r="E212" s="494">
        <f t="shared" si="10"/>
        <v>21977.235940241753</v>
      </c>
      <c r="F212" s="494">
        <f t="shared" si="11"/>
        <v>46199.041286566629</v>
      </c>
      <c r="G212" s="494">
        <f t="shared" si="14"/>
        <v>68176.277226808379</v>
      </c>
      <c r="H212" s="495">
        <f t="shared" si="12"/>
        <v>9543867.5508189257</v>
      </c>
      <c r="I212" s="549"/>
      <c r="J212" s="496" t="s">
        <v>937</v>
      </c>
    </row>
    <row r="213" spans="2:10" x14ac:dyDescent="0.2">
      <c r="B213" s="492" t="s">
        <v>193</v>
      </c>
      <c r="C213" s="497" t="s">
        <v>192</v>
      </c>
      <c r="D213" s="494">
        <f t="shared" si="13"/>
        <v>9543867.5508189257</v>
      </c>
      <c r="E213" s="494">
        <f t="shared" si="10"/>
        <v>21871.363137293371</v>
      </c>
      <c r="F213" s="494">
        <f t="shared" si="11"/>
        <v>46304.914089515005</v>
      </c>
      <c r="G213" s="494">
        <f t="shared" si="14"/>
        <v>68176.277226808379</v>
      </c>
      <c r="H213" s="495">
        <f t="shared" si="12"/>
        <v>9497562.6367294099</v>
      </c>
      <c r="I213" s="549">
        <v>0</v>
      </c>
      <c r="J213" s="496" t="s">
        <v>937</v>
      </c>
    </row>
    <row r="214" spans="2:10" outlineLevel="1" x14ac:dyDescent="0.2">
      <c r="B214" s="492"/>
      <c r="C214" s="497" t="s">
        <v>191</v>
      </c>
      <c r="D214" s="494">
        <f t="shared" si="13"/>
        <v>9497562.6367294099</v>
      </c>
      <c r="E214" s="494">
        <f t="shared" ref="E214:E277" si="15">+D214*($O$5/12)</f>
        <v>21765.247709171563</v>
      </c>
      <c r="F214" s="494">
        <f t="shared" ref="F214:F277" si="16">+G214-E214</f>
        <v>46411.029517636816</v>
      </c>
      <c r="G214" s="494">
        <f t="shared" si="14"/>
        <v>68176.277226808379</v>
      </c>
      <c r="H214" s="495">
        <f t="shared" ref="H214:H277" si="17">+D214-F214-I214</f>
        <v>9451151.6072117724</v>
      </c>
      <c r="I214" s="549"/>
      <c r="J214" s="496" t="s">
        <v>937</v>
      </c>
    </row>
    <row r="215" spans="2:10" outlineLevel="1" x14ac:dyDescent="0.2">
      <c r="B215" s="492"/>
      <c r="C215" s="497" t="s">
        <v>190</v>
      </c>
      <c r="D215" s="494">
        <f t="shared" ref="D215:D278" si="18">+H214</f>
        <v>9451151.6072117724</v>
      </c>
      <c r="E215" s="494">
        <f t="shared" si="15"/>
        <v>21658.889099860313</v>
      </c>
      <c r="F215" s="494">
        <f t="shared" si="16"/>
        <v>46517.388126948063</v>
      </c>
      <c r="G215" s="494">
        <f t="shared" ref="G215:G278" si="19">+G214</f>
        <v>68176.277226808379</v>
      </c>
      <c r="H215" s="495">
        <f t="shared" si="17"/>
        <v>9404634.2190848235</v>
      </c>
      <c r="I215" s="549"/>
      <c r="J215" s="496" t="s">
        <v>937</v>
      </c>
    </row>
    <row r="216" spans="2:10" outlineLevel="1" x14ac:dyDescent="0.2">
      <c r="B216" s="492"/>
      <c r="C216" s="497" t="s">
        <v>189</v>
      </c>
      <c r="D216" s="494">
        <f t="shared" si="18"/>
        <v>9404634.2190848235</v>
      </c>
      <c r="E216" s="494">
        <f t="shared" si="15"/>
        <v>21552.286752069387</v>
      </c>
      <c r="F216" s="494">
        <f t="shared" si="16"/>
        <v>46623.990474738996</v>
      </c>
      <c r="G216" s="494">
        <f t="shared" si="19"/>
        <v>68176.277226808379</v>
      </c>
      <c r="H216" s="495">
        <f t="shared" si="17"/>
        <v>9358010.2286100853</v>
      </c>
      <c r="I216" s="549"/>
      <c r="J216" s="496" t="s">
        <v>937</v>
      </c>
    </row>
    <row r="217" spans="2:10" outlineLevel="1" x14ac:dyDescent="0.2">
      <c r="B217" s="492"/>
      <c r="C217" s="497" t="s">
        <v>188</v>
      </c>
      <c r="D217" s="494">
        <f t="shared" si="18"/>
        <v>9358010.2286100853</v>
      </c>
      <c r="E217" s="494">
        <f t="shared" si="15"/>
        <v>21445.440107231447</v>
      </c>
      <c r="F217" s="494">
        <f t="shared" si="16"/>
        <v>46730.837119576929</v>
      </c>
      <c r="G217" s="494">
        <f t="shared" si="19"/>
        <v>68176.277226808379</v>
      </c>
      <c r="H217" s="495">
        <f t="shared" si="17"/>
        <v>9311279.3914905079</v>
      </c>
      <c r="I217" s="549"/>
      <c r="J217" s="496" t="s">
        <v>937</v>
      </c>
    </row>
    <row r="218" spans="2:10" outlineLevel="1" x14ac:dyDescent="0.2">
      <c r="B218" s="492"/>
      <c r="C218" s="497" t="s">
        <v>187</v>
      </c>
      <c r="D218" s="494">
        <f t="shared" si="18"/>
        <v>9311279.3914905079</v>
      </c>
      <c r="E218" s="494">
        <f t="shared" si="15"/>
        <v>21338.348605499079</v>
      </c>
      <c r="F218" s="494">
        <f t="shared" si="16"/>
        <v>46837.9286213093</v>
      </c>
      <c r="G218" s="494">
        <f t="shared" si="19"/>
        <v>68176.277226808379</v>
      </c>
      <c r="H218" s="495">
        <f t="shared" si="17"/>
        <v>9264441.462869199</v>
      </c>
      <c r="I218" s="549"/>
      <c r="J218" s="496" t="s">
        <v>937</v>
      </c>
    </row>
    <row r="219" spans="2:10" outlineLevel="1" x14ac:dyDescent="0.2">
      <c r="B219" s="492"/>
      <c r="C219" s="497" t="s">
        <v>186</v>
      </c>
      <c r="D219" s="494">
        <f t="shared" si="18"/>
        <v>9264441.462869199</v>
      </c>
      <c r="E219" s="494">
        <f t="shared" si="15"/>
        <v>21231.011685741916</v>
      </c>
      <c r="F219" s="494">
        <f t="shared" si="16"/>
        <v>46945.265541066459</v>
      </c>
      <c r="G219" s="494">
        <f t="shared" si="19"/>
        <v>68176.277226808379</v>
      </c>
      <c r="H219" s="495">
        <f t="shared" si="17"/>
        <v>9217496.1973281316</v>
      </c>
      <c r="I219" s="549"/>
      <c r="J219" s="496" t="s">
        <v>937</v>
      </c>
    </row>
    <row r="220" spans="2:10" outlineLevel="1" x14ac:dyDescent="0.2">
      <c r="B220" s="492"/>
      <c r="C220" s="497" t="s">
        <v>185</v>
      </c>
      <c r="D220" s="494">
        <f t="shared" si="18"/>
        <v>9217496.1973281316</v>
      </c>
      <c r="E220" s="494">
        <f t="shared" si="15"/>
        <v>21123.428785543634</v>
      </c>
      <c r="F220" s="494">
        <f t="shared" si="16"/>
        <v>47052.848441264745</v>
      </c>
      <c r="G220" s="494">
        <f t="shared" si="19"/>
        <v>68176.277226808379</v>
      </c>
      <c r="H220" s="495">
        <f t="shared" si="17"/>
        <v>9170443.3488868661</v>
      </c>
      <c r="I220" s="549"/>
      <c r="J220" s="496" t="s">
        <v>937</v>
      </c>
    </row>
    <row r="221" spans="2:10" outlineLevel="1" x14ac:dyDescent="0.2">
      <c r="B221" s="492"/>
      <c r="C221" s="497" t="s">
        <v>184</v>
      </c>
      <c r="D221" s="494">
        <f t="shared" si="18"/>
        <v>9170443.3488868661</v>
      </c>
      <c r="E221" s="494">
        <f t="shared" si="15"/>
        <v>21015.599341199068</v>
      </c>
      <c r="F221" s="494">
        <f t="shared" si="16"/>
        <v>47160.677885609315</v>
      </c>
      <c r="G221" s="494">
        <f t="shared" si="19"/>
        <v>68176.277226808379</v>
      </c>
      <c r="H221" s="495">
        <f t="shared" si="17"/>
        <v>9123282.6710012574</v>
      </c>
      <c r="I221" s="549"/>
      <c r="J221" s="496" t="s">
        <v>937</v>
      </c>
    </row>
    <row r="222" spans="2:10" outlineLevel="1" x14ac:dyDescent="0.2">
      <c r="B222" s="492"/>
      <c r="C222" s="497" t="s">
        <v>183</v>
      </c>
      <c r="D222" s="494">
        <f t="shared" si="18"/>
        <v>9123282.6710012574</v>
      </c>
      <c r="E222" s="494">
        <f t="shared" si="15"/>
        <v>20907.522787711216</v>
      </c>
      <c r="F222" s="494">
        <f t="shared" si="16"/>
        <v>47268.75443909716</v>
      </c>
      <c r="G222" s="494">
        <f t="shared" si="19"/>
        <v>68176.277226808379</v>
      </c>
      <c r="H222" s="495">
        <f t="shared" si="17"/>
        <v>9076013.9165621605</v>
      </c>
      <c r="I222" s="549"/>
      <c r="J222" s="496" t="s">
        <v>937</v>
      </c>
    </row>
    <row r="223" spans="2:10" outlineLevel="1" x14ac:dyDescent="0.2">
      <c r="B223" s="492"/>
      <c r="C223" s="497" t="s">
        <v>182</v>
      </c>
      <c r="D223" s="494">
        <f t="shared" si="18"/>
        <v>9076013.9165621605</v>
      </c>
      <c r="E223" s="494">
        <f t="shared" si="15"/>
        <v>20799.198558788285</v>
      </c>
      <c r="F223" s="494">
        <f t="shared" si="16"/>
        <v>47377.078668020098</v>
      </c>
      <c r="G223" s="494">
        <f t="shared" si="19"/>
        <v>68176.277226808379</v>
      </c>
      <c r="H223" s="495">
        <f t="shared" si="17"/>
        <v>9028636.8378941398</v>
      </c>
      <c r="I223" s="549"/>
      <c r="J223" s="496" t="s">
        <v>937</v>
      </c>
    </row>
    <row r="224" spans="2:10" outlineLevel="1" x14ac:dyDescent="0.2">
      <c r="B224" s="492"/>
      <c r="C224" s="497" t="s">
        <v>181</v>
      </c>
      <c r="D224" s="494">
        <f t="shared" si="18"/>
        <v>9028636.8378941398</v>
      </c>
      <c r="E224" s="494">
        <f t="shared" si="15"/>
        <v>20690.626086840737</v>
      </c>
      <c r="F224" s="494">
        <f t="shared" si="16"/>
        <v>47485.651139967638</v>
      </c>
      <c r="G224" s="494">
        <f t="shared" si="19"/>
        <v>68176.277226808379</v>
      </c>
      <c r="H224" s="495">
        <f t="shared" si="17"/>
        <v>8981151.1867541727</v>
      </c>
      <c r="I224" s="549"/>
      <c r="J224" s="496" t="s">
        <v>937</v>
      </c>
    </row>
    <row r="225" spans="2:10" x14ac:dyDescent="0.2">
      <c r="B225" s="492" t="s">
        <v>180</v>
      </c>
      <c r="C225" s="497" t="s">
        <v>179</v>
      </c>
      <c r="D225" s="494">
        <f t="shared" si="18"/>
        <v>8981151.1867541727</v>
      </c>
      <c r="E225" s="494">
        <f t="shared" si="15"/>
        <v>20581.804802978313</v>
      </c>
      <c r="F225" s="494">
        <f t="shared" si="16"/>
        <v>47594.47242383007</v>
      </c>
      <c r="G225" s="494">
        <f t="shared" si="19"/>
        <v>68176.277226808379</v>
      </c>
      <c r="H225" s="495">
        <f t="shared" si="17"/>
        <v>8933556.7143303417</v>
      </c>
      <c r="I225" s="549">
        <v>0</v>
      </c>
      <c r="J225" s="496" t="s">
        <v>937</v>
      </c>
    </row>
    <row r="226" spans="2:10" outlineLevel="1" x14ac:dyDescent="0.2">
      <c r="B226" s="492"/>
      <c r="C226" s="497" t="s">
        <v>178</v>
      </c>
      <c r="D226" s="494">
        <f t="shared" si="18"/>
        <v>8933556.7143303417</v>
      </c>
      <c r="E226" s="494">
        <f t="shared" si="15"/>
        <v>20472.734137007032</v>
      </c>
      <c r="F226" s="494">
        <f t="shared" si="16"/>
        <v>47703.543089801344</v>
      </c>
      <c r="G226" s="494">
        <f t="shared" si="19"/>
        <v>68176.277226808379</v>
      </c>
      <c r="H226" s="495">
        <f t="shared" si="17"/>
        <v>8885853.1712405402</v>
      </c>
      <c r="I226" s="549"/>
      <c r="J226" s="496" t="s">
        <v>937</v>
      </c>
    </row>
    <row r="227" spans="2:10" outlineLevel="1" x14ac:dyDescent="0.2">
      <c r="B227" s="492"/>
      <c r="C227" s="497" t="s">
        <v>177</v>
      </c>
      <c r="D227" s="494">
        <f t="shared" si="18"/>
        <v>8885853.1712405402</v>
      </c>
      <c r="E227" s="494">
        <f t="shared" si="15"/>
        <v>20363.413517426237</v>
      </c>
      <c r="F227" s="494">
        <f t="shared" si="16"/>
        <v>47812.863709382145</v>
      </c>
      <c r="G227" s="494">
        <f t="shared" si="19"/>
        <v>68176.277226808379</v>
      </c>
      <c r="H227" s="495">
        <f t="shared" si="17"/>
        <v>8838040.3075311575</v>
      </c>
      <c r="I227" s="549"/>
      <c r="J227" s="496" t="s">
        <v>937</v>
      </c>
    </row>
    <row r="228" spans="2:10" outlineLevel="1" x14ac:dyDescent="0.2">
      <c r="B228" s="492"/>
      <c r="C228" s="497" t="s">
        <v>176</v>
      </c>
      <c r="D228" s="494">
        <f t="shared" si="18"/>
        <v>8838040.3075311575</v>
      </c>
      <c r="E228" s="494">
        <f t="shared" si="15"/>
        <v>20253.84237142557</v>
      </c>
      <c r="F228" s="494">
        <f t="shared" si="16"/>
        <v>47922.434855382809</v>
      </c>
      <c r="G228" s="494">
        <f t="shared" si="19"/>
        <v>68176.277226808379</v>
      </c>
      <c r="H228" s="495">
        <f t="shared" si="17"/>
        <v>8790117.8726757746</v>
      </c>
      <c r="I228" s="549"/>
      <c r="J228" s="496" t="s">
        <v>937</v>
      </c>
    </row>
    <row r="229" spans="2:10" outlineLevel="1" x14ac:dyDescent="0.2">
      <c r="B229" s="492"/>
      <c r="C229" s="497" t="s">
        <v>175</v>
      </c>
      <c r="D229" s="494">
        <f t="shared" si="18"/>
        <v>8790117.8726757746</v>
      </c>
      <c r="E229" s="494">
        <f t="shared" si="15"/>
        <v>20144.020124881983</v>
      </c>
      <c r="F229" s="494">
        <f t="shared" si="16"/>
        <v>48032.2571019264</v>
      </c>
      <c r="G229" s="494">
        <f t="shared" si="19"/>
        <v>68176.277226808379</v>
      </c>
      <c r="H229" s="495">
        <f t="shared" si="17"/>
        <v>8742085.6155738477</v>
      </c>
      <c r="I229" s="549"/>
      <c r="J229" s="496" t="s">
        <v>937</v>
      </c>
    </row>
    <row r="230" spans="2:10" outlineLevel="1" x14ac:dyDescent="0.2">
      <c r="B230" s="492"/>
      <c r="C230" s="497" t="s">
        <v>174</v>
      </c>
      <c r="D230" s="494">
        <f t="shared" si="18"/>
        <v>8742085.6155738477</v>
      </c>
      <c r="E230" s="494">
        <f t="shared" si="15"/>
        <v>20033.946202356736</v>
      </c>
      <c r="F230" s="494">
        <f t="shared" si="16"/>
        <v>48142.331024451647</v>
      </c>
      <c r="G230" s="494">
        <f t="shared" si="19"/>
        <v>68176.277226808379</v>
      </c>
      <c r="H230" s="495">
        <f t="shared" si="17"/>
        <v>8693943.2845493965</v>
      </c>
      <c r="I230" s="549"/>
      <c r="J230" s="496" t="s">
        <v>937</v>
      </c>
    </row>
    <row r="231" spans="2:10" outlineLevel="1" x14ac:dyDescent="0.2">
      <c r="B231" s="492"/>
      <c r="C231" s="497" t="s">
        <v>173</v>
      </c>
      <c r="D231" s="494">
        <f t="shared" si="18"/>
        <v>8693943.2845493965</v>
      </c>
      <c r="E231" s="494">
        <f t="shared" si="15"/>
        <v>19923.620027092365</v>
      </c>
      <c r="F231" s="494">
        <f t="shared" si="16"/>
        <v>48252.657199716014</v>
      </c>
      <c r="G231" s="494">
        <f t="shared" si="19"/>
        <v>68176.277226808379</v>
      </c>
      <c r="H231" s="495">
        <f t="shared" si="17"/>
        <v>8645690.6273496803</v>
      </c>
      <c r="I231" s="549"/>
      <c r="J231" s="496" t="s">
        <v>937</v>
      </c>
    </row>
    <row r="232" spans="2:10" outlineLevel="1" x14ac:dyDescent="0.2">
      <c r="B232" s="492"/>
      <c r="C232" s="497" t="s">
        <v>172</v>
      </c>
      <c r="D232" s="494">
        <f t="shared" si="18"/>
        <v>8645690.6273496803</v>
      </c>
      <c r="E232" s="494">
        <f t="shared" si="15"/>
        <v>19813.041021009685</v>
      </c>
      <c r="F232" s="494">
        <f t="shared" si="16"/>
        <v>48363.23620579869</v>
      </c>
      <c r="G232" s="494">
        <f t="shared" si="19"/>
        <v>68176.277226808379</v>
      </c>
      <c r="H232" s="495">
        <f t="shared" si="17"/>
        <v>8597327.3911438808</v>
      </c>
      <c r="I232" s="549"/>
      <c r="J232" s="496" t="s">
        <v>937</v>
      </c>
    </row>
    <row r="233" spans="2:10" outlineLevel="1" x14ac:dyDescent="0.2">
      <c r="B233" s="492"/>
      <c r="C233" s="497" t="s">
        <v>171</v>
      </c>
      <c r="D233" s="494">
        <f t="shared" si="18"/>
        <v>8597327.3911438808</v>
      </c>
      <c r="E233" s="494">
        <f t="shared" si="15"/>
        <v>19702.208604704727</v>
      </c>
      <c r="F233" s="494">
        <f t="shared" si="16"/>
        <v>48474.068622103652</v>
      </c>
      <c r="G233" s="494">
        <f t="shared" si="19"/>
        <v>68176.277226808379</v>
      </c>
      <c r="H233" s="495">
        <f t="shared" si="17"/>
        <v>8548853.3225217778</v>
      </c>
      <c r="I233" s="549"/>
      <c r="J233" s="496" t="s">
        <v>937</v>
      </c>
    </row>
    <row r="234" spans="2:10" outlineLevel="1" x14ac:dyDescent="0.2">
      <c r="B234" s="492"/>
      <c r="C234" s="497" t="s">
        <v>170</v>
      </c>
      <c r="D234" s="494">
        <f t="shared" si="18"/>
        <v>8548853.3225217778</v>
      </c>
      <c r="E234" s="494">
        <f t="shared" si="15"/>
        <v>19591.12219744574</v>
      </c>
      <c r="F234" s="494">
        <f t="shared" si="16"/>
        <v>48585.155029362635</v>
      </c>
      <c r="G234" s="494">
        <f t="shared" si="19"/>
        <v>68176.277226808379</v>
      </c>
      <c r="H234" s="495">
        <f t="shared" si="17"/>
        <v>8500268.1674924158</v>
      </c>
      <c r="I234" s="549"/>
      <c r="J234" s="496" t="s">
        <v>937</v>
      </c>
    </row>
    <row r="235" spans="2:10" outlineLevel="1" x14ac:dyDescent="0.2">
      <c r="B235" s="492"/>
      <c r="C235" s="497" t="s">
        <v>169</v>
      </c>
      <c r="D235" s="494">
        <f t="shared" si="18"/>
        <v>8500268.1674924158</v>
      </c>
      <c r="E235" s="494">
        <f t="shared" si="15"/>
        <v>19479.781217170119</v>
      </c>
      <c r="F235" s="494">
        <f t="shared" si="16"/>
        <v>48696.496009638257</v>
      </c>
      <c r="G235" s="494">
        <f t="shared" si="19"/>
        <v>68176.277226808379</v>
      </c>
      <c r="H235" s="495">
        <f t="shared" si="17"/>
        <v>8451571.6714827772</v>
      </c>
      <c r="I235" s="549"/>
      <c r="J235" s="496" t="s">
        <v>937</v>
      </c>
    </row>
    <row r="236" spans="2:10" outlineLevel="1" x14ac:dyDescent="0.2">
      <c r="B236" s="492"/>
      <c r="C236" s="497" t="s">
        <v>168</v>
      </c>
      <c r="D236" s="494">
        <f t="shared" si="18"/>
        <v>8451571.6714827772</v>
      </c>
      <c r="E236" s="494">
        <f t="shared" si="15"/>
        <v>19368.185080481366</v>
      </c>
      <c r="F236" s="494">
        <f t="shared" si="16"/>
        <v>48808.092146327013</v>
      </c>
      <c r="G236" s="494">
        <f t="shared" si="19"/>
        <v>68176.277226808379</v>
      </c>
      <c r="H236" s="495">
        <f t="shared" si="17"/>
        <v>8402763.5793364495</v>
      </c>
      <c r="I236" s="549"/>
      <c r="J236" s="496" t="s">
        <v>937</v>
      </c>
    </row>
    <row r="237" spans="2:10" x14ac:dyDescent="0.2">
      <c r="B237" s="492" t="s">
        <v>167</v>
      </c>
      <c r="C237" s="497" t="s">
        <v>166</v>
      </c>
      <c r="D237" s="494">
        <f t="shared" si="18"/>
        <v>8402763.5793364495</v>
      </c>
      <c r="E237" s="494">
        <f t="shared" si="15"/>
        <v>19256.33320264603</v>
      </c>
      <c r="F237" s="494">
        <f t="shared" si="16"/>
        <v>48919.944024162352</v>
      </c>
      <c r="G237" s="494">
        <f t="shared" si="19"/>
        <v>68176.277226808379</v>
      </c>
      <c r="H237" s="495">
        <f t="shared" si="17"/>
        <v>8353843.6353122871</v>
      </c>
      <c r="I237" s="549">
        <v>0</v>
      </c>
      <c r="J237" s="496" t="s">
        <v>937</v>
      </c>
    </row>
    <row r="238" spans="2:10" outlineLevel="1" x14ac:dyDescent="0.2">
      <c r="B238" s="492"/>
      <c r="C238" s="497" t="s">
        <v>165</v>
      </c>
      <c r="D238" s="494">
        <f t="shared" si="18"/>
        <v>8353843.6353122871</v>
      </c>
      <c r="E238" s="494">
        <f t="shared" si="15"/>
        <v>19144.22499759066</v>
      </c>
      <c r="F238" s="494">
        <f t="shared" si="16"/>
        <v>49032.052229217719</v>
      </c>
      <c r="G238" s="494">
        <f t="shared" si="19"/>
        <v>68176.277226808379</v>
      </c>
      <c r="H238" s="495">
        <f t="shared" si="17"/>
        <v>8304811.583083069</v>
      </c>
      <c r="I238" s="549"/>
      <c r="J238" s="496" t="s">
        <v>937</v>
      </c>
    </row>
    <row r="239" spans="2:10" outlineLevel="1" x14ac:dyDescent="0.2">
      <c r="B239" s="492"/>
      <c r="C239" s="497" t="s">
        <v>164</v>
      </c>
      <c r="D239" s="494">
        <f t="shared" si="18"/>
        <v>8304811.583083069</v>
      </c>
      <c r="E239" s="494">
        <f t="shared" si="15"/>
        <v>19031.8598778987</v>
      </c>
      <c r="F239" s="494">
        <f t="shared" si="16"/>
        <v>49144.417348909679</v>
      </c>
      <c r="G239" s="494">
        <f t="shared" si="19"/>
        <v>68176.277226808379</v>
      </c>
      <c r="H239" s="495">
        <f t="shared" si="17"/>
        <v>8255667.1657341588</v>
      </c>
      <c r="I239" s="549"/>
      <c r="J239" s="496" t="s">
        <v>937</v>
      </c>
    </row>
    <row r="240" spans="2:10" outlineLevel="1" x14ac:dyDescent="0.2">
      <c r="B240" s="492"/>
      <c r="C240" s="497" t="s">
        <v>163</v>
      </c>
      <c r="D240" s="494">
        <f t="shared" si="18"/>
        <v>8255667.1657341588</v>
      </c>
      <c r="E240" s="494">
        <f t="shared" si="15"/>
        <v>18919.237254807449</v>
      </c>
      <c r="F240" s="494">
        <f t="shared" si="16"/>
        <v>49257.03997200093</v>
      </c>
      <c r="G240" s="494">
        <f t="shared" si="19"/>
        <v>68176.277226808379</v>
      </c>
      <c r="H240" s="495">
        <f t="shared" si="17"/>
        <v>8206410.1257621581</v>
      </c>
      <c r="I240" s="549"/>
      <c r="J240" s="496" t="s">
        <v>937</v>
      </c>
    </row>
    <row r="241" spans="2:10" outlineLevel="1" x14ac:dyDescent="0.2">
      <c r="B241" s="492"/>
      <c r="C241" s="497" t="s">
        <v>162</v>
      </c>
      <c r="D241" s="494">
        <f t="shared" si="18"/>
        <v>8206410.1257621581</v>
      </c>
      <c r="E241" s="494">
        <f t="shared" si="15"/>
        <v>18806.356538204946</v>
      </c>
      <c r="F241" s="494">
        <f t="shared" si="16"/>
        <v>49369.920688603437</v>
      </c>
      <c r="G241" s="494">
        <f t="shared" si="19"/>
        <v>68176.277226808379</v>
      </c>
      <c r="H241" s="495">
        <f t="shared" si="17"/>
        <v>8157040.205073555</v>
      </c>
      <c r="I241" s="549"/>
      <c r="J241" s="496" t="s">
        <v>937</v>
      </c>
    </row>
    <row r="242" spans="2:10" outlineLevel="1" x14ac:dyDescent="0.2">
      <c r="B242" s="492"/>
      <c r="C242" s="497" t="s">
        <v>161</v>
      </c>
      <c r="D242" s="494">
        <f t="shared" si="18"/>
        <v>8157040.205073555</v>
      </c>
      <c r="E242" s="494">
        <f t="shared" si="15"/>
        <v>18693.217136626896</v>
      </c>
      <c r="F242" s="494">
        <f t="shared" si="16"/>
        <v>49483.060090181483</v>
      </c>
      <c r="G242" s="494">
        <f t="shared" si="19"/>
        <v>68176.277226808379</v>
      </c>
      <c r="H242" s="495">
        <f t="shared" si="17"/>
        <v>8107557.1449833736</v>
      </c>
      <c r="I242" s="549"/>
      <c r="J242" s="496" t="s">
        <v>937</v>
      </c>
    </row>
    <row r="243" spans="2:10" outlineLevel="1" x14ac:dyDescent="0.2">
      <c r="B243" s="492"/>
      <c r="C243" s="497" t="s">
        <v>160</v>
      </c>
      <c r="D243" s="494">
        <f t="shared" si="18"/>
        <v>8107557.1449833736</v>
      </c>
      <c r="E243" s="494">
        <f t="shared" si="15"/>
        <v>18579.818457253565</v>
      </c>
      <c r="F243" s="494">
        <f t="shared" si="16"/>
        <v>49596.458769554811</v>
      </c>
      <c r="G243" s="494">
        <f t="shared" si="19"/>
        <v>68176.277226808379</v>
      </c>
      <c r="H243" s="495">
        <f t="shared" si="17"/>
        <v>8057960.6862138184</v>
      </c>
      <c r="I243" s="549"/>
      <c r="J243" s="496" t="s">
        <v>937</v>
      </c>
    </row>
    <row r="244" spans="2:10" outlineLevel="1" x14ac:dyDescent="0.2">
      <c r="B244" s="492"/>
      <c r="C244" s="497" t="s">
        <v>159</v>
      </c>
      <c r="D244" s="494">
        <f t="shared" si="18"/>
        <v>8057960.6862138184</v>
      </c>
      <c r="E244" s="494">
        <f t="shared" si="15"/>
        <v>18466.159905906668</v>
      </c>
      <c r="F244" s="494">
        <f t="shared" si="16"/>
        <v>49710.117320901714</v>
      </c>
      <c r="G244" s="494">
        <f t="shared" si="19"/>
        <v>68176.277226808379</v>
      </c>
      <c r="H244" s="495">
        <f t="shared" si="17"/>
        <v>8008250.5688929167</v>
      </c>
      <c r="I244" s="549"/>
      <c r="J244" s="496" t="s">
        <v>937</v>
      </c>
    </row>
    <row r="245" spans="2:10" outlineLevel="1" x14ac:dyDescent="0.2">
      <c r="B245" s="492"/>
      <c r="C245" s="497" t="s">
        <v>158</v>
      </c>
      <c r="D245" s="494">
        <f t="shared" si="18"/>
        <v>8008250.5688929167</v>
      </c>
      <c r="E245" s="494">
        <f t="shared" si="15"/>
        <v>18352.240887046268</v>
      </c>
      <c r="F245" s="494">
        <f t="shared" si="16"/>
        <v>49824.036339762111</v>
      </c>
      <c r="G245" s="494">
        <f t="shared" si="19"/>
        <v>68176.277226808379</v>
      </c>
      <c r="H245" s="495">
        <f t="shared" si="17"/>
        <v>7958426.532553155</v>
      </c>
      <c r="I245" s="549"/>
      <c r="J245" s="496" t="s">
        <v>937</v>
      </c>
    </row>
    <row r="246" spans="2:10" outlineLevel="1" x14ac:dyDescent="0.2">
      <c r="B246" s="492"/>
      <c r="C246" s="497" t="s">
        <v>157</v>
      </c>
      <c r="D246" s="494">
        <f t="shared" si="18"/>
        <v>7958426.532553155</v>
      </c>
      <c r="E246" s="494">
        <f t="shared" si="15"/>
        <v>18238.060803767647</v>
      </c>
      <c r="F246" s="494">
        <f t="shared" si="16"/>
        <v>49938.216423040736</v>
      </c>
      <c r="G246" s="494">
        <f t="shared" si="19"/>
        <v>68176.277226808379</v>
      </c>
      <c r="H246" s="495">
        <f t="shared" si="17"/>
        <v>7908488.3161301138</v>
      </c>
      <c r="I246" s="549"/>
      <c r="J246" s="496" t="s">
        <v>937</v>
      </c>
    </row>
    <row r="247" spans="2:10" outlineLevel="1" x14ac:dyDescent="0.2">
      <c r="B247" s="492"/>
      <c r="C247" s="497" t="s">
        <v>156</v>
      </c>
      <c r="D247" s="494">
        <f t="shared" si="18"/>
        <v>7908488.3161301138</v>
      </c>
      <c r="E247" s="494">
        <f t="shared" si="15"/>
        <v>18123.619057798176</v>
      </c>
      <c r="F247" s="494">
        <f t="shared" si="16"/>
        <v>50052.658169010203</v>
      </c>
      <c r="G247" s="494">
        <f t="shared" si="19"/>
        <v>68176.277226808379</v>
      </c>
      <c r="H247" s="495">
        <f t="shared" si="17"/>
        <v>7858435.6579611031</v>
      </c>
      <c r="I247" s="549"/>
      <c r="J247" s="496" t="s">
        <v>937</v>
      </c>
    </row>
    <row r="248" spans="2:10" outlineLevel="1" x14ac:dyDescent="0.2">
      <c r="B248" s="492"/>
      <c r="C248" s="497" t="s">
        <v>155</v>
      </c>
      <c r="D248" s="494">
        <f t="shared" si="18"/>
        <v>7858435.6579611031</v>
      </c>
      <c r="E248" s="494">
        <f t="shared" si="15"/>
        <v>18008.915049494193</v>
      </c>
      <c r="F248" s="494">
        <f t="shared" si="16"/>
        <v>50167.362177314186</v>
      </c>
      <c r="G248" s="494">
        <f t="shared" si="19"/>
        <v>68176.277226808379</v>
      </c>
      <c r="H248" s="495">
        <f t="shared" si="17"/>
        <v>7808268.2957837889</v>
      </c>
      <c r="I248" s="549"/>
      <c r="J248" s="496" t="s">
        <v>937</v>
      </c>
    </row>
    <row r="249" spans="2:10" x14ac:dyDescent="0.2">
      <c r="B249" s="492" t="s">
        <v>154</v>
      </c>
      <c r="C249" s="497" t="s">
        <v>153</v>
      </c>
      <c r="D249" s="494">
        <f t="shared" si="18"/>
        <v>7808268.2957837889</v>
      </c>
      <c r="E249" s="494">
        <f t="shared" si="15"/>
        <v>17893.94817783785</v>
      </c>
      <c r="F249" s="494">
        <f t="shared" si="16"/>
        <v>50282.329048970525</v>
      </c>
      <c r="G249" s="494">
        <f t="shared" si="19"/>
        <v>68176.277226808379</v>
      </c>
      <c r="H249" s="495">
        <f t="shared" si="17"/>
        <v>7757985.9667348182</v>
      </c>
      <c r="I249" s="549">
        <v>0</v>
      </c>
      <c r="J249" s="496" t="s">
        <v>937</v>
      </c>
    </row>
    <row r="250" spans="2:10" outlineLevel="1" x14ac:dyDescent="0.2">
      <c r="B250" s="492"/>
      <c r="C250" s="497" t="s">
        <v>152</v>
      </c>
      <c r="D250" s="494">
        <f t="shared" si="18"/>
        <v>7757985.9667348182</v>
      </c>
      <c r="E250" s="494">
        <f t="shared" si="15"/>
        <v>17778.717840433957</v>
      </c>
      <c r="F250" s="494">
        <f t="shared" si="16"/>
        <v>50397.559386374422</v>
      </c>
      <c r="G250" s="494">
        <f t="shared" si="19"/>
        <v>68176.277226808379</v>
      </c>
      <c r="H250" s="495">
        <f t="shared" si="17"/>
        <v>7707588.4073484438</v>
      </c>
      <c r="I250" s="549"/>
      <c r="J250" s="496" t="s">
        <v>937</v>
      </c>
    </row>
    <row r="251" spans="2:10" outlineLevel="1" x14ac:dyDescent="0.2">
      <c r="B251" s="492"/>
      <c r="C251" s="497" t="s">
        <v>151</v>
      </c>
      <c r="D251" s="494">
        <f t="shared" si="18"/>
        <v>7707588.4073484438</v>
      </c>
      <c r="E251" s="494">
        <f t="shared" si="15"/>
        <v>17663.22343350685</v>
      </c>
      <c r="F251" s="494">
        <f t="shared" si="16"/>
        <v>50513.053793301529</v>
      </c>
      <c r="G251" s="494">
        <f t="shared" si="19"/>
        <v>68176.277226808379</v>
      </c>
      <c r="H251" s="495">
        <f t="shared" si="17"/>
        <v>7657075.3535551419</v>
      </c>
      <c r="I251" s="549"/>
      <c r="J251" s="496" t="s">
        <v>937</v>
      </c>
    </row>
    <row r="252" spans="2:10" outlineLevel="1" x14ac:dyDescent="0.2">
      <c r="B252" s="492"/>
      <c r="C252" s="497" t="s">
        <v>150</v>
      </c>
      <c r="D252" s="494">
        <f t="shared" si="18"/>
        <v>7657075.3535551419</v>
      </c>
      <c r="E252" s="494">
        <f t="shared" si="15"/>
        <v>17547.464351897201</v>
      </c>
      <c r="F252" s="494">
        <f t="shared" si="16"/>
        <v>50628.812874911178</v>
      </c>
      <c r="G252" s="494">
        <f t="shared" si="19"/>
        <v>68176.277226808379</v>
      </c>
      <c r="H252" s="495">
        <f t="shared" si="17"/>
        <v>7606446.5406802306</v>
      </c>
      <c r="I252" s="549"/>
      <c r="J252" s="496" t="s">
        <v>937</v>
      </c>
    </row>
    <row r="253" spans="2:10" outlineLevel="1" x14ac:dyDescent="0.2">
      <c r="B253" s="492"/>
      <c r="C253" s="497" t="s">
        <v>149</v>
      </c>
      <c r="D253" s="494">
        <f t="shared" si="18"/>
        <v>7606446.5406802306</v>
      </c>
      <c r="E253" s="494">
        <f t="shared" si="15"/>
        <v>17431.439989058861</v>
      </c>
      <c r="F253" s="494">
        <f t="shared" si="16"/>
        <v>50744.837237749518</v>
      </c>
      <c r="G253" s="494">
        <f t="shared" si="19"/>
        <v>68176.277226808379</v>
      </c>
      <c r="H253" s="495">
        <f t="shared" si="17"/>
        <v>7555701.7034424813</v>
      </c>
      <c r="I253" s="549"/>
      <c r="J253" s="496" t="s">
        <v>937</v>
      </c>
    </row>
    <row r="254" spans="2:10" outlineLevel="1" x14ac:dyDescent="0.2">
      <c r="B254" s="492"/>
      <c r="C254" s="497" t="s">
        <v>148</v>
      </c>
      <c r="D254" s="494">
        <f t="shared" si="18"/>
        <v>7555701.7034424813</v>
      </c>
      <c r="E254" s="494">
        <f t="shared" si="15"/>
        <v>17315.149737055686</v>
      </c>
      <c r="F254" s="494">
        <f t="shared" si="16"/>
        <v>50861.127489752689</v>
      </c>
      <c r="G254" s="494">
        <f t="shared" si="19"/>
        <v>68176.277226808379</v>
      </c>
      <c r="H254" s="495">
        <f t="shared" si="17"/>
        <v>7504840.5759527283</v>
      </c>
      <c r="I254" s="549"/>
      <c r="J254" s="496" t="s">
        <v>937</v>
      </c>
    </row>
    <row r="255" spans="2:10" outlineLevel="1" x14ac:dyDescent="0.2">
      <c r="B255" s="492"/>
      <c r="C255" s="497" t="s">
        <v>147</v>
      </c>
      <c r="D255" s="494">
        <f t="shared" si="18"/>
        <v>7504840.5759527283</v>
      </c>
      <c r="E255" s="494">
        <f t="shared" si="15"/>
        <v>17198.592986558335</v>
      </c>
      <c r="F255" s="494">
        <f t="shared" si="16"/>
        <v>50977.684240250048</v>
      </c>
      <c r="G255" s="494">
        <f t="shared" si="19"/>
        <v>68176.277226808379</v>
      </c>
      <c r="H255" s="495">
        <f t="shared" si="17"/>
        <v>7453862.8917124784</v>
      </c>
      <c r="I255" s="549"/>
      <c r="J255" s="496" t="s">
        <v>937</v>
      </c>
    </row>
    <row r="256" spans="2:10" outlineLevel="1" x14ac:dyDescent="0.2">
      <c r="B256" s="492"/>
      <c r="C256" s="497" t="s">
        <v>146</v>
      </c>
      <c r="D256" s="494">
        <f t="shared" si="18"/>
        <v>7453862.8917124784</v>
      </c>
      <c r="E256" s="494">
        <f t="shared" si="15"/>
        <v>17081.769126841096</v>
      </c>
      <c r="F256" s="494">
        <f t="shared" si="16"/>
        <v>51094.508099967279</v>
      </c>
      <c r="G256" s="494">
        <f t="shared" si="19"/>
        <v>68176.277226808379</v>
      </c>
      <c r="H256" s="495">
        <f t="shared" si="17"/>
        <v>7402768.3836125107</v>
      </c>
      <c r="I256" s="549"/>
      <c r="J256" s="496" t="s">
        <v>937</v>
      </c>
    </row>
    <row r="257" spans="2:10" outlineLevel="1" x14ac:dyDescent="0.2">
      <c r="B257" s="492"/>
      <c r="C257" s="497" t="s">
        <v>145</v>
      </c>
      <c r="D257" s="494">
        <f t="shared" si="18"/>
        <v>7402768.3836125107</v>
      </c>
      <c r="E257" s="494">
        <f t="shared" si="15"/>
        <v>16964.677545778672</v>
      </c>
      <c r="F257" s="494">
        <f t="shared" si="16"/>
        <v>51211.599681029707</v>
      </c>
      <c r="G257" s="494">
        <f t="shared" si="19"/>
        <v>68176.277226808379</v>
      </c>
      <c r="H257" s="495">
        <f t="shared" si="17"/>
        <v>7351556.7839314807</v>
      </c>
      <c r="I257" s="549"/>
      <c r="J257" s="496" t="s">
        <v>937</v>
      </c>
    </row>
    <row r="258" spans="2:10" outlineLevel="1" x14ac:dyDescent="0.2">
      <c r="B258" s="492"/>
      <c r="C258" s="497" t="s">
        <v>144</v>
      </c>
      <c r="D258" s="494">
        <f t="shared" si="18"/>
        <v>7351556.7839314807</v>
      </c>
      <c r="E258" s="494">
        <f t="shared" si="15"/>
        <v>16847.317629842975</v>
      </c>
      <c r="F258" s="494">
        <f t="shared" si="16"/>
        <v>51328.959596965404</v>
      </c>
      <c r="G258" s="494">
        <f t="shared" si="19"/>
        <v>68176.277226808379</v>
      </c>
      <c r="H258" s="495">
        <f t="shared" si="17"/>
        <v>7300227.8243345153</v>
      </c>
      <c r="I258" s="549"/>
      <c r="J258" s="496" t="s">
        <v>937</v>
      </c>
    </row>
    <row r="259" spans="2:10" outlineLevel="1" x14ac:dyDescent="0.2">
      <c r="B259" s="492"/>
      <c r="C259" s="497" t="s">
        <v>143</v>
      </c>
      <c r="D259" s="494">
        <f t="shared" si="18"/>
        <v>7300227.8243345153</v>
      </c>
      <c r="E259" s="494">
        <f t="shared" si="15"/>
        <v>16729.68876409993</v>
      </c>
      <c r="F259" s="494">
        <f t="shared" si="16"/>
        <v>51446.588462708445</v>
      </c>
      <c r="G259" s="494">
        <f t="shared" si="19"/>
        <v>68176.277226808379</v>
      </c>
      <c r="H259" s="495">
        <f t="shared" si="17"/>
        <v>7248781.2358718067</v>
      </c>
      <c r="I259" s="549"/>
      <c r="J259" s="496" t="s">
        <v>937</v>
      </c>
    </row>
    <row r="260" spans="2:10" outlineLevel="1" x14ac:dyDescent="0.2">
      <c r="B260" s="492"/>
      <c r="C260" s="497" t="s">
        <v>142</v>
      </c>
      <c r="D260" s="494">
        <f t="shared" si="18"/>
        <v>7248781.2358718067</v>
      </c>
      <c r="E260" s="494">
        <f t="shared" si="15"/>
        <v>16611.790332206223</v>
      </c>
      <c r="F260" s="494">
        <f t="shared" si="16"/>
        <v>51564.48689460216</v>
      </c>
      <c r="G260" s="494">
        <f t="shared" si="19"/>
        <v>68176.277226808379</v>
      </c>
      <c r="H260" s="495">
        <f t="shared" si="17"/>
        <v>7197216.7489772048</v>
      </c>
      <c r="I260" s="549"/>
      <c r="J260" s="496" t="s">
        <v>937</v>
      </c>
    </row>
    <row r="261" spans="2:10" x14ac:dyDescent="0.2">
      <c r="B261" s="492" t="s">
        <v>141</v>
      </c>
      <c r="C261" s="497" t="s">
        <v>140</v>
      </c>
      <c r="D261" s="494">
        <f t="shared" si="18"/>
        <v>7197216.7489772048</v>
      </c>
      <c r="E261" s="494">
        <f t="shared" si="15"/>
        <v>16493.621716406094</v>
      </c>
      <c r="F261" s="494">
        <f t="shared" si="16"/>
        <v>51682.655510402285</v>
      </c>
      <c r="G261" s="494">
        <f t="shared" si="19"/>
        <v>68176.277226808379</v>
      </c>
      <c r="H261" s="495">
        <f t="shared" si="17"/>
        <v>7145534.0934668025</v>
      </c>
      <c r="I261" s="549">
        <v>0</v>
      </c>
      <c r="J261" s="496" t="s">
        <v>937</v>
      </c>
    </row>
    <row r="262" spans="2:10" outlineLevel="1" x14ac:dyDescent="0.2">
      <c r="B262" s="492"/>
      <c r="C262" s="497" t="s">
        <v>139</v>
      </c>
      <c r="D262" s="494">
        <f t="shared" si="18"/>
        <v>7145534.0934668025</v>
      </c>
      <c r="E262" s="494">
        <f t="shared" si="15"/>
        <v>16375.182297528088</v>
      </c>
      <c r="F262" s="494">
        <f t="shared" si="16"/>
        <v>51801.094929280291</v>
      </c>
      <c r="G262" s="494">
        <f t="shared" si="19"/>
        <v>68176.277226808379</v>
      </c>
      <c r="H262" s="495">
        <f t="shared" si="17"/>
        <v>7093732.9985375218</v>
      </c>
      <c r="I262" s="549"/>
      <c r="J262" s="496" t="s">
        <v>937</v>
      </c>
    </row>
    <row r="263" spans="2:10" outlineLevel="1" x14ac:dyDescent="0.2">
      <c r="B263" s="492"/>
      <c r="C263" s="497" t="s">
        <v>138</v>
      </c>
      <c r="D263" s="494">
        <f t="shared" si="18"/>
        <v>7093732.9985375218</v>
      </c>
      <c r="E263" s="494">
        <f t="shared" si="15"/>
        <v>16256.47145498182</v>
      </c>
      <c r="F263" s="494">
        <f t="shared" si="16"/>
        <v>51919.805771826563</v>
      </c>
      <c r="G263" s="494">
        <f t="shared" si="19"/>
        <v>68176.277226808379</v>
      </c>
      <c r="H263" s="495">
        <f t="shared" si="17"/>
        <v>7041813.192765695</v>
      </c>
      <c r="I263" s="549"/>
      <c r="J263" s="496" t="s">
        <v>937</v>
      </c>
    </row>
    <row r="264" spans="2:10" outlineLevel="1" x14ac:dyDescent="0.2">
      <c r="B264" s="492"/>
      <c r="C264" s="497" t="s">
        <v>137</v>
      </c>
      <c r="D264" s="494">
        <f t="shared" si="18"/>
        <v>7041813.192765695</v>
      </c>
      <c r="E264" s="494">
        <f t="shared" si="15"/>
        <v>16137.488566754719</v>
      </c>
      <c r="F264" s="494">
        <f t="shared" si="16"/>
        <v>52038.788660053659</v>
      </c>
      <c r="G264" s="494">
        <f t="shared" si="19"/>
        <v>68176.277226808379</v>
      </c>
      <c r="H264" s="495">
        <f t="shared" si="17"/>
        <v>6989774.4041056409</v>
      </c>
      <c r="I264" s="549"/>
      <c r="J264" s="496" t="s">
        <v>937</v>
      </c>
    </row>
    <row r="265" spans="2:10" outlineLevel="1" x14ac:dyDescent="0.2">
      <c r="B265" s="492"/>
      <c r="C265" s="497" t="s">
        <v>136</v>
      </c>
      <c r="D265" s="494">
        <f t="shared" si="18"/>
        <v>6989774.4041056409</v>
      </c>
      <c r="E265" s="494">
        <f t="shared" si="15"/>
        <v>16018.233009408761</v>
      </c>
      <c r="F265" s="494">
        <f t="shared" si="16"/>
        <v>52158.04421739962</v>
      </c>
      <c r="G265" s="494">
        <f t="shared" si="19"/>
        <v>68176.277226808379</v>
      </c>
      <c r="H265" s="495">
        <f t="shared" si="17"/>
        <v>6937616.3598882416</v>
      </c>
      <c r="I265" s="549"/>
      <c r="J265" s="496" t="s">
        <v>937</v>
      </c>
    </row>
    <row r="266" spans="2:10" outlineLevel="1" x14ac:dyDescent="0.2">
      <c r="B266" s="492"/>
      <c r="C266" s="497" t="s">
        <v>135</v>
      </c>
      <c r="D266" s="494">
        <f t="shared" si="18"/>
        <v>6937616.3598882416</v>
      </c>
      <c r="E266" s="494">
        <f t="shared" si="15"/>
        <v>15898.70415807722</v>
      </c>
      <c r="F266" s="494">
        <f t="shared" si="16"/>
        <v>52277.573068731159</v>
      </c>
      <c r="G266" s="494">
        <f t="shared" si="19"/>
        <v>68176.277226808379</v>
      </c>
      <c r="H266" s="495">
        <f t="shared" si="17"/>
        <v>6885338.7868195102</v>
      </c>
      <c r="I266" s="549"/>
      <c r="J266" s="496" t="s">
        <v>937</v>
      </c>
    </row>
    <row r="267" spans="2:10" outlineLevel="1" x14ac:dyDescent="0.2">
      <c r="B267" s="492"/>
      <c r="C267" s="497" t="s">
        <v>134</v>
      </c>
      <c r="D267" s="494">
        <f t="shared" si="18"/>
        <v>6885338.7868195102</v>
      </c>
      <c r="E267" s="494">
        <f t="shared" si="15"/>
        <v>15778.901386461377</v>
      </c>
      <c r="F267" s="494">
        <f t="shared" si="16"/>
        <v>52397.375840346998</v>
      </c>
      <c r="G267" s="494">
        <f t="shared" si="19"/>
        <v>68176.277226808379</v>
      </c>
      <c r="H267" s="495">
        <f t="shared" si="17"/>
        <v>6832941.4109791629</v>
      </c>
      <c r="I267" s="549"/>
      <c r="J267" s="496" t="s">
        <v>937</v>
      </c>
    </row>
    <row r="268" spans="2:10" outlineLevel="1" x14ac:dyDescent="0.2">
      <c r="B268" s="492"/>
      <c r="C268" s="497" t="s">
        <v>133</v>
      </c>
      <c r="D268" s="494">
        <f t="shared" si="18"/>
        <v>6832941.4109791629</v>
      </c>
      <c r="E268" s="494">
        <f t="shared" si="15"/>
        <v>15658.824066827248</v>
      </c>
      <c r="F268" s="494">
        <f t="shared" si="16"/>
        <v>52517.453159981131</v>
      </c>
      <c r="G268" s="494">
        <f t="shared" si="19"/>
        <v>68176.277226808379</v>
      </c>
      <c r="H268" s="495">
        <f t="shared" si="17"/>
        <v>6780423.9578191815</v>
      </c>
      <c r="I268" s="549"/>
      <c r="J268" s="496" t="s">
        <v>937</v>
      </c>
    </row>
    <row r="269" spans="2:10" outlineLevel="1" x14ac:dyDescent="0.2">
      <c r="B269" s="492"/>
      <c r="C269" s="497" t="s">
        <v>132</v>
      </c>
      <c r="D269" s="494">
        <f t="shared" si="18"/>
        <v>6780423.9578191815</v>
      </c>
      <c r="E269" s="494">
        <f t="shared" si="15"/>
        <v>15538.471570002292</v>
      </c>
      <c r="F269" s="494">
        <f t="shared" si="16"/>
        <v>52637.805656806086</v>
      </c>
      <c r="G269" s="494">
        <f t="shared" si="19"/>
        <v>68176.277226808379</v>
      </c>
      <c r="H269" s="495">
        <f t="shared" si="17"/>
        <v>6727786.1521623759</v>
      </c>
      <c r="I269" s="549"/>
      <c r="J269" s="496" t="s">
        <v>937</v>
      </c>
    </row>
    <row r="270" spans="2:10" outlineLevel="1" x14ac:dyDescent="0.2">
      <c r="B270" s="492"/>
      <c r="C270" s="497" t="s">
        <v>131</v>
      </c>
      <c r="D270" s="494">
        <f t="shared" si="18"/>
        <v>6727786.1521623759</v>
      </c>
      <c r="E270" s="494">
        <f t="shared" si="15"/>
        <v>15417.843265372112</v>
      </c>
      <c r="F270" s="494">
        <f t="shared" si="16"/>
        <v>52758.433961436269</v>
      </c>
      <c r="G270" s="494">
        <f t="shared" si="19"/>
        <v>68176.277226808379</v>
      </c>
      <c r="H270" s="495">
        <f t="shared" si="17"/>
        <v>6675027.7182009397</v>
      </c>
      <c r="I270" s="549"/>
      <c r="J270" s="496" t="s">
        <v>937</v>
      </c>
    </row>
    <row r="271" spans="2:10" outlineLevel="1" x14ac:dyDescent="0.2">
      <c r="B271" s="492"/>
      <c r="C271" s="497" t="s">
        <v>130</v>
      </c>
      <c r="D271" s="494">
        <f t="shared" si="18"/>
        <v>6675027.7182009397</v>
      </c>
      <c r="E271" s="494">
        <f t="shared" si="15"/>
        <v>15296.938520877153</v>
      </c>
      <c r="F271" s="494">
        <f t="shared" si="16"/>
        <v>52879.338705931223</v>
      </c>
      <c r="G271" s="494">
        <f t="shared" si="19"/>
        <v>68176.277226808379</v>
      </c>
      <c r="H271" s="495">
        <f t="shared" si="17"/>
        <v>6622148.3794950088</v>
      </c>
      <c r="I271" s="549"/>
      <c r="J271" s="496" t="s">
        <v>937</v>
      </c>
    </row>
    <row r="272" spans="2:10" outlineLevel="1" x14ac:dyDescent="0.2">
      <c r="B272" s="492"/>
      <c r="C272" s="497" t="s">
        <v>129</v>
      </c>
      <c r="D272" s="494">
        <f t="shared" si="18"/>
        <v>6622148.3794950088</v>
      </c>
      <c r="E272" s="494">
        <f t="shared" si="15"/>
        <v>15175.756703009396</v>
      </c>
      <c r="F272" s="494">
        <f t="shared" si="16"/>
        <v>53000.520523798987</v>
      </c>
      <c r="G272" s="494">
        <f t="shared" si="19"/>
        <v>68176.277226808379</v>
      </c>
      <c r="H272" s="495">
        <f t="shared" si="17"/>
        <v>6569147.8589712102</v>
      </c>
      <c r="I272" s="549"/>
      <c r="J272" s="496" t="s">
        <v>937</v>
      </c>
    </row>
    <row r="273" spans="2:10" x14ac:dyDescent="0.2">
      <c r="B273" s="492" t="s">
        <v>128</v>
      </c>
      <c r="C273" s="497" t="s">
        <v>127</v>
      </c>
      <c r="D273" s="494">
        <f t="shared" si="18"/>
        <v>6569147.8589712102</v>
      </c>
      <c r="E273" s="494">
        <f t="shared" si="15"/>
        <v>15054.297176809023</v>
      </c>
      <c r="F273" s="494">
        <f t="shared" si="16"/>
        <v>53121.980049999358</v>
      </c>
      <c r="G273" s="494">
        <f t="shared" si="19"/>
        <v>68176.277226808379</v>
      </c>
      <c r="H273" s="495">
        <f t="shared" si="17"/>
        <v>6516025.8789212108</v>
      </c>
      <c r="I273" s="549">
        <v>0</v>
      </c>
      <c r="J273" s="496" t="s">
        <v>937</v>
      </c>
    </row>
    <row r="274" spans="2:10" outlineLevel="1" x14ac:dyDescent="0.2">
      <c r="B274" s="492"/>
      <c r="C274" s="497" t="s">
        <v>126</v>
      </c>
      <c r="D274" s="494">
        <f t="shared" si="18"/>
        <v>6516025.8789212108</v>
      </c>
      <c r="E274" s="494">
        <f t="shared" si="15"/>
        <v>14932.559305861108</v>
      </c>
      <c r="F274" s="494">
        <f t="shared" si="16"/>
        <v>53243.717920947267</v>
      </c>
      <c r="G274" s="494">
        <f t="shared" si="19"/>
        <v>68176.277226808379</v>
      </c>
      <c r="H274" s="495">
        <f t="shared" si="17"/>
        <v>6462782.1610002639</v>
      </c>
      <c r="I274" s="549"/>
      <c r="J274" s="496" t="s">
        <v>937</v>
      </c>
    </row>
    <row r="275" spans="2:10" outlineLevel="1" x14ac:dyDescent="0.2">
      <c r="B275" s="492"/>
      <c r="C275" s="497" t="s">
        <v>125</v>
      </c>
      <c r="D275" s="494">
        <f t="shared" si="18"/>
        <v>6462782.1610002639</v>
      </c>
      <c r="E275" s="494">
        <f t="shared" si="15"/>
        <v>14810.542452292271</v>
      </c>
      <c r="F275" s="494">
        <f t="shared" si="16"/>
        <v>53365.73477451611</v>
      </c>
      <c r="G275" s="494">
        <f t="shared" si="19"/>
        <v>68176.277226808379</v>
      </c>
      <c r="H275" s="495">
        <f t="shared" si="17"/>
        <v>6409416.4262257479</v>
      </c>
      <c r="I275" s="549"/>
      <c r="J275" s="496" t="s">
        <v>937</v>
      </c>
    </row>
    <row r="276" spans="2:10" outlineLevel="1" x14ac:dyDescent="0.2">
      <c r="B276" s="492"/>
      <c r="C276" s="497" t="s">
        <v>124</v>
      </c>
      <c r="D276" s="494">
        <f t="shared" si="18"/>
        <v>6409416.4262257479</v>
      </c>
      <c r="E276" s="494">
        <f t="shared" si="15"/>
        <v>14688.245976767339</v>
      </c>
      <c r="F276" s="494">
        <f t="shared" si="16"/>
        <v>53488.031250041036</v>
      </c>
      <c r="G276" s="494">
        <f t="shared" si="19"/>
        <v>68176.277226808379</v>
      </c>
      <c r="H276" s="495">
        <f t="shared" si="17"/>
        <v>6355928.3949757069</v>
      </c>
      <c r="I276" s="549"/>
      <c r="J276" s="496" t="s">
        <v>937</v>
      </c>
    </row>
    <row r="277" spans="2:10" outlineLevel="1" x14ac:dyDescent="0.2">
      <c r="B277" s="492"/>
      <c r="C277" s="497" t="s">
        <v>123</v>
      </c>
      <c r="D277" s="494">
        <f t="shared" si="18"/>
        <v>6355928.3949757069</v>
      </c>
      <c r="E277" s="494">
        <f t="shared" si="15"/>
        <v>14565.669238485994</v>
      </c>
      <c r="F277" s="494">
        <f t="shared" si="16"/>
        <v>53610.607988322387</v>
      </c>
      <c r="G277" s="494">
        <f t="shared" si="19"/>
        <v>68176.277226808379</v>
      </c>
      <c r="H277" s="495">
        <f t="shared" si="17"/>
        <v>6302317.7869873848</v>
      </c>
      <c r="I277" s="549"/>
      <c r="J277" s="496" t="s">
        <v>937</v>
      </c>
    </row>
    <row r="278" spans="2:10" outlineLevel="1" x14ac:dyDescent="0.2">
      <c r="B278" s="492"/>
      <c r="C278" s="497" t="s">
        <v>122</v>
      </c>
      <c r="D278" s="494">
        <f t="shared" si="18"/>
        <v>6302317.7869873848</v>
      </c>
      <c r="E278" s="494">
        <f t="shared" ref="E278:E341" si="20">+D278*($O$5/12)</f>
        <v>14442.811595179424</v>
      </c>
      <c r="F278" s="494">
        <f t="shared" ref="F278:F341" si="21">+G278-E278</f>
        <v>53733.465631628955</v>
      </c>
      <c r="G278" s="494">
        <f t="shared" si="19"/>
        <v>68176.277226808379</v>
      </c>
      <c r="H278" s="495">
        <f t="shared" ref="H278:H341" si="22">+D278-F278-I278</f>
        <v>6248584.3213557554</v>
      </c>
      <c r="I278" s="549"/>
      <c r="J278" s="496" t="s">
        <v>937</v>
      </c>
    </row>
    <row r="279" spans="2:10" outlineLevel="1" x14ac:dyDescent="0.2">
      <c r="B279" s="492"/>
      <c r="C279" s="497" t="s">
        <v>121</v>
      </c>
      <c r="D279" s="494">
        <f t="shared" ref="D279:D342" si="23">+H278</f>
        <v>6248584.3213557554</v>
      </c>
      <c r="E279" s="494">
        <f t="shared" si="20"/>
        <v>14319.672403106939</v>
      </c>
      <c r="F279" s="494">
        <f t="shared" si="21"/>
        <v>53856.60482370144</v>
      </c>
      <c r="G279" s="494">
        <f t="shared" ref="G279:G342" si="24">+G278</f>
        <v>68176.277226808379</v>
      </c>
      <c r="H279" s="495">
        <f t="shared" si="22"/>
        <v>6194727.7165320544</v>
      </c>
      <c r="I279" s="549"/>
      <c r="J279" s="496" t="s">
        <v>937</v>
      </c>
    </row>
    <row r="280" spans="2:10" outlineLevel="1" x14ac:dyDescent="0.2">
      <c r="B280" s="492"/>
      <c r="C280" s="497" t="s">
        <v>120</v>
      </c>
      <c r="D280" s="494">
        <f t="shared" si="23"/>
        <v>6194727.7165320544</v>
      </c>
      <c r="E280" s="494">
        <f t="shared" si="20"/>
        <v>14196.251017052624</v>
      </c>
      <c r="F280" s="494">
        <f t="shared" si="21"/>
        <v>53980.026209755757</v>
      </c>
      <c r="G280" s="494">
        <f t="shared" si="24"/>
        <v>68176.277226808379</v>
      </c>
      <c r="H280" s="495">
        <f t="shared" si="22"/>
        <v>6140747.6903222986</v>
      </c>
      <c r="I280" s="549"/>
      <c r="J280" s="496" t="s">
        <v>937</v>
      </c>
    </row>
    <row r="281" spans="2:10" outlineLevel="1" x14ac:dyDescent="0.2">
      <c r="B281" s="492"/>
      <c r="C281" s="497" t="s">
        <v>119</v>
      </c>
      <c r="D281" s="494">
        <f t="shared" si="23"/>
        <v>6140747.6903222986</v>
      </c>
      <c r="E281" s="494">
        <f t="shared" si="20"/>
        <v>14072.546790321934</v>
      </c>
      <c r="F281" s="494">
        <f t="shared" si="21"/>
        <v>54103.730436486447</v>
      </c>
      <c r="G281" s="494">
        <f t="shared" si="24"/>
        <v>68176.277226808379</v>
      </c>
      <c r="H281" s="495">
        <f t="shared" si="22"/>
        <v>6086643.9598858124</v>
      </c>
      <c r="I281" s="549"/>
      <c r="J281" s="496" t="s">
        <v>937</v>
      </c>
    </row>
    <row r="282" spans="2:10" outlineLevel="1" x14ac:dyDescent="0.2">
      <c r="B282" s="492"/>
      <c r="C282" s="497" t="s">
        <v>118</v>
      </c>
      <c r="D282" s="494">
        <f t="shared" si="23"/>
        <v>6086643.9598858124</v>
      </c>
      <c r="E282" s="494">
        <f t="shared" si="20"/>
        <v>13948.559074738319</v>
      </c>
      <c r="F282" s="494">
        <f t="shared" si="21"/>
        <v>54227.718152070061</v>
      </c>
      <c r="G282" s="494">
        <f t="shared" si="24"/>
        <v>68176.277226808379</v>
      </c>
      <c r="H282" s="495">
        <f t="shared" si="22"/>
        <v>6032416.2417337419</v>
      </c>
      <c r="I282" s="549"/>
      <c r="J282" s="496" t="s">
        <v>937</v>
      </c>
    </row>
    <row r="283" spans="2:10" outlineLevel="1" x14ac:dyDescent="0.2">
      <c r="B283" s="492"/>
      <c r="C283" s="497" t="s">
        <v>117</v>
      </c>
      <c r="D283" s="494">
        <f t="shared" si="23"/>
        <v>6032416.2417337419</v>
      </c>
      <c r="E283" s="494">
        <f t="shared" si="20"/>
        <v>13824.287220639826</v>
      </c>
      <c r="F283" s="494">
        <f t="shared" si="21"/>
        <v>54351.990006168555</v>
      </c>
      <c r="G283" s="494">
        <f t="shared" si="24"/>
        <v>68176.277226808379</v>
      </c>
      <c r="H283" s="495">
        <f t="shared" si="22"/>
        <v>5978064.2517275736</v>
      </c>
      <c r="I283" s="549"/>
      <c r="J283" s="496" t="s">
        <v>937</v>
      </c>
    </row>
    <row r="284" spans="2:10" outlineLevel="1" x14ac:dyDescent="0.2">
      <c r="B284" s="492"/>
      <c r="C284" s="497" t="s">
        <v>116</v>
      </c>
      <c r="D284" s="494">
        <f t="shared" si="23"/>
        <v>5978064.2517275736</v>
      </c>
      <c r="E284" s="494">
        <f t="shared" si="20"/>
        <v>13699.730576875689</v>
      </c>
      <c r="F284" s="494">
        <f t="shared" si="21"/>
        <v>54476.546649932687</v>
      </c>
      <c r="G284" s="494">
        <f t="shared" si="24"/>
        <v>68176.277226808379</v>
      </c>
      <c r="H284" s="495">
        <f t="shared" si="22"/>
        <v>5923587.7050776407</v>
      </c>
      <c r="I284" s="549"/>
      <c r="J284" s="496" t="s">
        <v>937</v>
      </c>
    </row>
    <row r="285" spans="2:10" x14ac:dyDescent="0.2">
      <c r="B285" s="492" t="s">
        <v>115</v>
      </c>
      <c r="C285" s="497" t="s">
        <v>114</v>
      </c>
      <c r="D285" s="494">
        <f t="shared" si="23"/>
        <v>5923587.7050776407</v>
      </c>
      <c r="E285" s="494">
        <f t="shared" si="20"/>
        <v>13574.888490802927</v>
      </c>
      <c r="F285" s="494">
        <f t="shared" si="21"/>
        <v>54601.38873600545</v>
      </c>
      <c r="G285" s="494">
        <f t="shared" si="24"/>
        <v>68176.277226808379</v>
      </c>
      <c r="H285" s="495">
        <f t="shared" si="22"/>
        <v>5868986.3163416348</v>
      </c>
      <c r="I285" s="549">
        <v>0</v>
      </c>
      <c r="J285" s="496" t="s">
        <v>937</v>
      </c>
    </row>
    <row r="286" spans="2:10" outlineLevel="1" x14ac:dyDescent="0.2">
      <c r="B286" s="492"/>
      <c r="C286" s="497" t="s">
        <v>113</v>
      </c>
      <c r="D286" s="494">
        <f t="shared" si="23"/>
        <v>5868986.3163416348</v>
      </c>
      <c r="E286" s="494">
        <f t="shared" si="20"/>
        <v>13449.760308282914</v>
      </c>
      <c r="F286" s="494">
        <f t="shared" si="21"/>
        <v>54726.516918525464</v>
      </c>
      <c r="G286" s="494">
        <f t="shared" si="24"/>
        <v>68176.277226808379</v>
      </c>
      <c r="H286" s="495">
        <f t="shared" si="22"/>
        <v>5814259.7994231097</v>
      </c>
      <c r="I286" s="549"/>
      <c r="J286" s="496" t="s">
        <v>937</v>
      </c>
    </row>
    <row r="287" spans="2:10" outlineLevel="1" x14ac:dyDescent="0.2">
      <c r="B287" s="492"/>
      <c r="C287" s="497" t="s">
        <v>112</v>
      </c>
      <c r="D287" s="494">
        <f t="shared" si="23"/>
        <v>5814259.7994231097</v>
      </c>
      <c r="E287" s="494">
        <f t="shared" si="20"/>
        <v>13324.345373677959</v>
      </c>
      <c r="F287" s="494">
        <f t="shared" si="21"/>
        <v>54851.931853130416</v>
      </c>
      <c r="G287" s="494">
        <f t="shared" si="24"/>
        <v>68176.277226808379</v>
      </c>
      <c r="H287" s="495">
        <f t="shared" si="22"/>
        <v>5759407.8675699793</v>
      </c>
      <c r="I287" s="549"/>
      <c r="J287" s="496" t="s">
        <v>937</v>
      </c>
    </row>
    <row r="288" spans="2:10" outlineLevel="1" x14ac:dyDescent="0.2">
      <c r="B288" s="492"/>
      <c r="C288" s="497" t="s">
        <v>111</v>
      </c>
      <c r="D288" s="494">
        <f t="shared" si="23"/>
        <v>5759407.8675699793</v>
      </c>
      <c r="E288" s="494">
        <f t="shared" si="20"/>
        <v>13198.64302984787</v>
      </c>
      <c r="F288" s="494">
        <f t="shared" si="21"/>
        <v>54977.634196960513</v>
      </c>
      <c r="G288" s="494">
        <f t="shared" si="24"/>
        <v>68176.277226808379</v>
      </c>
      <c r="H288" s="495">
        <f t="shared" si="22"/>
        <v>5704430.2333730189</v>
      </c>
      <c r="I288" s="549"/>
      <c r="J288" s="496" t="s">
        <v>937</v>
      </c>
    </row>
    <row r="289" spans="2:10" outlineLevel="1" x14ac:dyDescent="0.2">
      <c r="B289" s="492"/>
      <c r="C289" s="497" t="s">
        <v>110</v>
      </c>
      <c r="D289" s="494">
        <f t="shared" si="23"/>
        <v>5704430.2333730189</v>
      </c>
      <c r="E289" s="494">
        <f t="shared" si="20"/>
        <v>13072.652618146501</v>
      </c>
      <c r="F289" s="494">
        <f t="shared" si="21"/>
        <v>55103.624608661878</v>
      </c>
      <c r="G289" s="494">
        <f t="shared" si="24"/>
        <v>68176.277226808379</v>
      </c>
      <c r="H289" s="495">
        <f t="shared" si="22"/>
        <v>5649326.6087643569</v>
      </c>
      <c r="I289" s="549"/>
      <c r="J289" s="496" t="s">
        <v>937</v>
      </c>
    </row>
    <row r="290" spans="2:10" outlineLevel="1" x14ac:dyDescent="0.2">
      <c r="B290" s="492"/>
      <c r="C290" s="497" t="s">
        <v>109</v>
      </c>
      <c r="D290" s="494">
        <f t="shared" si="23"/>
        <v>5649326.6087643569</v>
      </c>
      <c r="E290" s="494">
        <f t="shared" si="20"/>
        <v>12946.373478418318</v>
      </c>
      <c r="F290" s="494">
        <f t="shared" si="21"/>
        <v>55229.903748390061</v>
      </c>
      <c r="G290" s="494">
        <f t="shared" si="24"/>
        <v>68176.277226808379</v>
      </c>
      <c r="H290" s="495">
        <f t="shared" si="22"/>
        <v>5594096.7050159667</v>
      </c>
      <c r="I290" s="549"/>
      <c r="J290" s="496" t="s">
        <v>937</v>
      </c>
    </row>
    <row r="291" spans="2:10" outlineLevel="1" x14ac:dyDescent="0.2">
      <c r="B291" s="492"/>
      <c r="C291" s="497" t="s">
        <v>108</v>
      </c>
      <c r="D291" s="494">
        <f t="shared" si="23"/>
        <v>5594096.7050159667</v>
      </c>
      <c r="E291" s="494">
        <f t="shared" si="20"/>
        <v>12819.804948994924</v>
      </c>
      <c r="F291" s="494">
        <f t="shared" si="21"/>
        <v>55356.472277813453</v>
      </c>
      <c r="G291" s="494">
        <f t="shared" si="24"/>
        <v>68176.277226808379</v>
      </c>
      <c r="H291" s="495">
        <f t="shared" si="22"/>
        <v>5538740.2327381531</v>
      </c>
      <c r="I291" s="549"/>
      <c r="J291" s="496" t="s">
        <v>937</v>
      </c>
    </row>
    <row r="292" spans="2:10" outlineLevel="1" x14ac:dyDescent="0.2">
      <c r="B292" s="492"/>
      <c r="C292" s="497" t="s">
        <v>107</v>
      </c>
      <c r="D292" s="494">
        <f t="shared" si="23"/>
        <v>5538740.2327381531</v>
      </c>
      <c r="E292" s="494">
        <f t="shared" si="20"/>
        <v>12692.946366691602</v>
      </c>
      <c r="F292" s="494">
        <f t="shared" si="21"/>
        <v>55483.330860116781</v>
      </c>
      <c r="G292" s="494">
        <f t="shared" si="24"/>
        <v>68176.277226808379</v>
      </c>
      <c r="H292" s="495">
        <f t="shared" si="22"/>
        <v>5483256.9018780366</v>
      </c>
      <c r="I292" s="549"/>
      <c r="J292" s="496" t="s">
        <v>937</v>
      </c>
    </row>
    <row r="293" spans="2:10" outlineLevel="1" x14ac:dyDescent="0.2">
      <c r="B293" s="492"/>
      <c r="C293" s="497" t="s">
        <v>106</v>
      </c>
      <c r="D293" s="494">
        <f t="shared" si="23"/>
        <v>5483256.9018780366</v>
      </c>
      <c r="E293" s="494">
        <f t="shared" si="20"/>
        <v>12565.797066803834</v>
      </c>
      <c r="F293" s="494">
        <f t="shared" si="21"/>
        <v>55610.480160004547</v>
      </c>
      <c r="G293" s="494">
        <f t="shared" si="24"/>
        <v>68176.277226808379</v>
      </c>
      <c r="H293" s="495">
        <f t="shared" si="22"/>
        <v>5427646.4217180321</v>
      </c>
      <c r="I293" s="549"/>
      <c r="J293" s="496" t="s">
        <v>937</v>
      </c>
    </row>
    <row r="294" spans="2:10" outlineLevel="1" x14ac:dyDescent="0.2">
      <c r="B294" s="492"/>
      <c r="C294" s="497" t="s">
        <v>105</v>
      </c>
      <c r="D294" s="494">
        <f t="shared" si="23"/>
        <v>5427646.4217180321</v>
      </c>
      <c r="E294" s="494">
        <f t="shared" si="20"/>
        <v>12438.356383103823</v>
      </c>
      <c r="F294" s="494">
        <f t="shared" si="21"/>
        <v>55737.92084370456</v>
      </c>
      <c r="G294" s="494">
        <f t="shared" si="24"/>
        <v>68176.277226808379</v>
      </c>
      <c r="H294" s="495">
        <f t="shared" si="22"/>
        <v>5371908.5008743275</v>
      </c>
      <c r="I294" s="549"/>
      <c r="J294" s="496" t="s">
        <v>937</v>
      </c>
    </row>
    <row r="295" spans="2:10" outlineLevel="1" x14ac:dyDescent="0.2">
      <c r="B295" s="492"/>
      <c r="C295" s="497" t="s">
        <v>104</v>
      </c>
      <c r="D295" s="494">
        <f t="shared" si="23"/>
        <v>5371908.5008743275</v>
      </c>
      <c r="E295" s="494">
        <f t="shared" si="20"/>
        <v>12310.623647837001</v>
      </c>
      <c r="F295" s="494">
        <f t="shared" si="21"/>
        <v>55865.653578971382</v>
      </c>
      <c r="G295" s="494">
        <f t="shared" si="24"/>
        <v>68176.277226808379</v>
      </c>
      <c r="H295" s="495">
        <f t="shared" si="22"/>
        <v>5316042.847295356</v>
      </c>
      <c r="I295" s="549"/>
      <c r="J295" s="496" t="s">
        <v>937</v>
      </c>
    </row>
    <row r="296" spans="2:10" outlineLevel="1" x14ac:dyDescent="0.2">
      <c r="B296" s="492"/>
      <c r="C296" s="497" t="s">
        <v>103</v>
      </c>
      <c r="D296" s="494">
        <f t="shared" si="23"/>
        <v>5316042.847295356</v>
      </c>
      <c r="E296" s="494">
        <f t="shared" si="20"/>
        <v>12182.598191718524</v>
      </c>
      <c r="F296" s="494">
        <f t="shared" si="21"/>
        <v>55993.679035089852</v>
      </c>
      <c r="G296" s="494">
        <f t="shared" si="24"/>
        <v>68176.277226808379</v>
      </c>
      <c r="H296" s="495">
        <f t="shared" si="22"/>
        <v>5260049.1682602661</v>
      </c>
      <c r="I296" s="549"/>
      <c r="J296" s="496" t="s">
        <v>937</v>
      </c>
    </row>
    <row r="297" spans="2:10" x14ac:dyDescent="0.2">
      <c r="B297" s="492" t="s">
        <v>489</v>
      </c>
      <c r="C297" s="497" t="s">
        <v>102</v>
      </c>
      <c r="D297" s="494">
        <f t="shared" si="23"/>
        <v>5260049.1682602661</v>
      </c>
      <c r="E297" s="494">
        <f t="shared" si="20"/>
        <v>12054.279343929777</v>
      </c>
      <c r="F297" s="494">
        <f t="shared" si="21"/>
        <v>56121.997882878604</v>
      </c>
      <c r="G297" s="494">
        <f t="shared" si="24"/>
        <v>68176.277226808379</v>
      </c>
      <c r="H297" s="495">
        <f t="shared" si="22"/>
        <v>5203927.1703773877</v>
      </c>
      <c r="I297" s="549">
        <v>0</v>
      </c>
      <c r="J297" s="496" t="s">
        <v>937</v>
      </c>
    </row>
    <row r="298" spans="2:10" outlineLevel="1" x14ac:dyDescent="0.2">
      <c r="B298" s="492"/>
      <c r="C298" s="497" t="s">
        <v>101</v>
      </c>
      <c r="D298" s="494">
        <f t="shared" si="23"/>
        <v>5203927.1703773877</v>
      </c>
      <c r="E298" s="494">
        <f t="shared" si="20"/>
        <v>11925.666432114847</v>
      </c>
      <c r="F298" s="494">
        <f t="shared" si="21"/>
        <v>56250.61079469353</v>
      </c>
      <c r="G298" s="494">
        <f t="shared" si="24"/>
        <v>68176.277226808379</v>
      </c>
      <c r="H298" s="495">
        <f t="shared" si="22"/>
        <v>5147676.5595826944</v>
      </c>
      <c r="I298" s="549"/>
      <c r="J298" s="496" t="s">
        <v>937</v>
      </c>
    </row>
    <row r="299" spans="2:10" outlineLevel="1" x14ac:dyDescent="0.2">
      <c r="B299" s="492"/>
      <c r="C299" s="497" t="s">
        <v>100</v>
      </c>
      <c r="D299" s="494">
        <f t="shared" si="23"/>
        <v>5147676.5595826944</v>
      </c>
      <c r="E299" s="494">
        <f t="shared" si="20"/>
        <v>11796.758782377008</v>
      </c>
      <c r="F299" s="494">
        <f t="shared" si="21"/>
        <v>56379.518444431371</v>
      </c>
      <c r="G299" s="494">
        <f t="shared" si="24"/>
        <v>68176.277226808379</v>
      </c>
      <c r="H299" s="495">
        <f t="shared" si="22"/>
        <v>5091297.0411382634</v>
      </c>
      <c r="I299" s="549"/>
      <c r="J299" s="496" t="s">
        <v>937</v>
      </c>
    </row>
    <row r="300" spans="2:10" outlineLevel="1" x14ac:dyDescent="0.2">
      <c r="B300" s="492"/>
      <c r="C300" s="497" t="s">
        <v>99</v>
      </c>
      <c r="D300" s="494">
        <f t="shared" si="23"/>
        <v>5091297.0411382634</v>
      </c>
      <c r="E300" s="494">
        <f t="shared" si="20"/>
        <v>11667.555719275188</v>
      </c>
      <c r="F300" s="494">
        <f t="shared" si="21"/>
        <v>56508.721507533191</v>
      </c>
      <c r="G300" s="494">
        <f t="shared" si="24"/>
        <v>68176.277226808379</v>
      </c>
      <c r="H300" s="495">
        <f t="shared" si="22"/>
        <v>5034788.31963073</v>
      </c>
      <c r="I300" s="549"/>
      <c r="J300" s="496" t="s">
        <v>937</v>
      </c>
    </row>
    <row r="301" spans="2:10" outlineLevel="1" x14ac:dyDescent="0.2">
      <c r="B301" s="492"/>
      <c r="C301" s="497" t="s">
        <v>98</v>
      </c>
      <c r="D301" s="494">
        <f t="shared" si="23"/>
        <v>5034788.31963073</v>
      </c>
      <c r="E301" s="494">
        <f t="shared" si="20"/>
        <v>11538.056565820423</v>
      </c>
      <c r="F301" s="494">
        <f t="shared" si="21"/>
        <v>56638.220660987958</v>
      </c>
      <c r="G301" s="494">
        <f t="shared" si="24"/>
        <v>68176.277226808379</v>
      </c>
      <c r="H301" s="495">
        <f t="shared" si="22"/>
        <v>4978150.0989697417</v>
      </c>
      <c r="I301" s="549"/>
      <c r="J301" s="496" t="s">
        <v>937</v>
      </c>
    </row>
    <row r="302" spans="2:10" outlineLevel="1" x14ac:dyDescent="0.2">
      <c r="B302" s="492"/>
      <c r="C302" s="497" t="s">
        <v>97</v>
      </c>
      <c r="D302" s="494">
        <f t="shared" si="23"/>
        <v>4978150.0989697417</v>
      </c>
      <c r="E302" s="494">
        <f t="shared" si="20"/>
        <v>11408.260643472326</v>
      </c>
      <c r="F302" s="494">
        <f t="shared" si="21"/>
        <v>56768.016583336052</v>
      </c>
      <c r="G302" s="494">
        <f t="shared" si="24"/>
        <v>68176.277226808379</v>
      </c>
      <c r="H302" s="495">
        <f t="shared" si="22"/>
        <v>4921382.0823864061</v>
      </c>
      <c r="I302" s="549"/>
      <c r="J302" s="496" t="s">
        <v>937</v>
      </c>
    </row>
    <row r="303" spans="2:10" outlineLevel="1" x14ac:dyDescent="0.2">
      <c r="B303" s="492"/>
      <c r="C303" s="497" t="s">
        <v>96</v>
      </c>
      <c r="D303" s="494">
        <f t="shared" si="23"/>
        <v>4921382.0823864061</v>
      </c>
      <c r="E303" s="494">
        <f t="shared" si="20"/>
        <v>11278.167272135513</v>
      </c>
      <c r="F303" s="494">
        <f t="shared" si="21"/>
        <v>56898.109954672866</v>
      </c>
      <c r="G303" s="494">
        <f t="shared" si="24"/>
        <v>68176.277226808379</v>
      </c>
      <c r="H303" s="495">
        <f t="shared" si="22"/>
        <v>4864483.9724317333</v>
      </c>
      <c r="I303" s="549"/>
      <c r="J303" s="496" t="s">
        <v>937</v>
      </c>
    </row>
    <row r="304" spans="2:10" outlineLevel="1" x14ac:dyDescent="0.2">
      <c r="B304" s="492"/>
      <c r="C304" s="497" t="s">
        <v>95</v>
      </c>
      <c r="D304" s="494">
        <f t="shared" si="23"/>
        <v>4864483.9724317333</v>
      </c>
      <c r="E304" s="494">
        <f t="shared" si="20"/>
        <v>11147.775770156055</v>
      </c>
      <c r="F304" s="494">
        <f t="shared" si="21"/>
        <v>57028.501456652324</v>
      </c>
      <c r="G304" s="494">
        <f t="shared" si="24"/>
        <v>68176.277226808379</v>
      </c>
      <c r="H304" s="495">
        <f t="shared" si="22"/>
        <v>4807455.4709750805</v>
      </c>
      <c r="I304" s="549"/>
      <c r="J304" s="496" t="s">
        <v>937</v>
      </c>
    </row>
    <row r="305" spans="2:10" outlineLevel="1" x14ac:dyDescent="0.2">
      <c r="B305" s="492"/>
      <c r="C305" s="497" t="s">
        <v>94</v>
      </c>
      <c r="D305" s="494">
        <f t="shared" si="23"/>
        <v>4807455.4709750805</v>
      </c>
      <c r="E305" s="494">
        <f t="shared" si="20"/>
        <v>11017.085454317892</v>
      </c>
      <c r="F305" s="494">
        <f t="shared" si="21"/>
        <v>57159.191772490485</v>
      </c>
      <c r="G305" s="494">
        <f t="shared" si="24"/>
        <v>68176.277226808379</v>
      </c>
      <c r="H305" s="495">
        <f t="shared" si="22"/>
        <v>4750296.2792025898</v>
      </c>
      <c r="I305" s="549"/>
      <c r="J305" s="496" t="s">
        <v>937</v>
      </c>
    </row>
    <row r="306" spans="2:10" outlineLevel="1" x14ac:dyDescent="0.2">
      <c r="B306" s="492"/>
      <c r="C306" s="497" t="s">
        <v>93</v>
      </c>
      <c r="D306" s="494">
        <f t="shared" si="23"/>
        <v>4750296.2792025898</v>
      </c>
      <c r="E306" s="494">
        <f t="shared" si="20"/>
        <v>10886.095639839268</v>
      </c>
      <c r="F306" s="494">
        <f t="shared" si="21"/>
        <v>57290.181586969113</v>
      </c>
      <c r="G306" s="494">
        <f t="shared" si="24"/>
        <v>68176.277226808379</v>
      </c>
      <c r="H306" s="495">
        <f t="shared" si="22"/>
        <v>4693006.0976156211</v>
      </c>
      <c r="I306" s="549"/>
      <c r="J306" s="496" t="s">
        <v>937</v>
      </c>
    </row>
    <row r="307" spans="2:10" outlineLevel="1" x14ac:dyDescent="0.2">
      <c r="B307" s="492"/>
      <c r="C307" s="497" t="s">
        <v>92</v>
      </c>
      <c r="D307" s="494">
        <f t="shared" si="23"/>
        <v>4693006.0976156211</v>
      </c>
      <c r="E307" s="494">
        <f t="shared" si="20"/>
        <v>10754.805640369132</v>
      </c>
      <c r="F307" s="494">
        <f t="shared" si="21"/>
        <v>57421.471586439249</v>
      </c>
      <c r="G307" s="494">
        <f t="shared" si="24"/>
        <v>68176.277226808379</v>
      </c>
      <c r="H307" s="495">
        <f t="shared" si="22"/>
        <v>4635584.6260291822</v>
      </c>
      <c r="I307" s="549"/>
      <c r="J307" s="496" t="s">
        <v>937</v>
      </c>
    </row>
    <row r="308" spans="2:10" outlineLevel="1" x14ac:dyDescent="0.2">
      <c r="B308" s="492"/>
      <c r="C308" s="497" t="s">
        <v>91</v>
      </c>
      <c r="D308" s="494">
        <f t="shared" si="23"/>
        <v>4635584.6260291822</v>
      </c>
      <c r="E308" s="494">
        <f t="shared" si="20"/>
        <v>10623.214767983543</v>
      </c>
      <c r="F308" s="494">
        <f t="shared" si="21"/>
        <v>57553.062458824832</v>
      </c>
      <c r="G308" s="494">
        <f t="shared" si="24"/>
        <v>68176.277226808379</v>
      </c>
      <c r="H308" s="495">
        <f t="shared" si="22"/>
        <v>4578031.5635703579</v>
      </c>
      <c r="I308" s="549"/>
      <c r="J308" s="496" t="s">
        <v>937</v>
      </c>
    </row>
    <row r="309" spans="2:10" x14ac:dyDescent="0.2">
      <c r="B309" s="492" t="s">
        <v>490</v>
      </c>
      <c r="C309" s="497" t="s">
        <v>90</v>
      </c>
      <c r="D309" s="494">
        <f t="shared" si="23"/>
        <v>4578031.5635703579</v>
      </c>
      <c r="E309" s="494">
        <f t="shared" si="20"/>
        <v>10491.32233318207</v>
      </c>
      <c r="F309" s="494">
        <f t="shared" si="21"/>
        <v>57684.954893626309</v>
      </c>
      <c r="G309" s="494">
        <f t="shared" si="24"/>
        <v>68176.277226808379</v>
      </c>
      <c r="H309" s="495">
        <f t="shared" si="22"/>
        <v>4520346.6086767316</v>
      </c>
      <c r="I309" s="549">
        <v>0</v>
      </c>
      <c r="J309" s="496" t="s">
        <v>937</v>
      </c>
    </row>
    <row r="310" spans="2:10" outlineLevel="1" x14ac:dyDescent="0.2">
      <c r="B310" s="492"/>
      <c r="C310" s="497" t="s">
        <v>89</v>
      </c>
      <c r="D310" s="494">
        <f t="shared" si="23"/>
        <v>4520346.6086767316</v>
      </c>
      <c r="E310" s="494">
        <f t="shared" si="20"/>
        <v>10359.127644884176</v>
      </c>
      <c r="F310" s="494">
        <f t="shared" si="21"/>
        <v>57817.149581924205</v>
      </c>
      <c r="G310" s="494">
        <f t="shared" si="24"/>
        <v>68176.277226808379</v>
      </c>
      <c r="H310" s="495">
        <f t="shared" si="22"/>
        <v>4462529.4590948075</v>
      </c>
      <c r="I310" s="549"/>
      <c r="J310" s="496" t="s">
        <v>937</v>
      </c>
    </row>
    <row r="311" spans="2:10" outlineLevel="1" x14ac:dyDescent="0.2">
      <c r="B311" s="492"/>
      <c r="C311" s="497" t="s">
        <v>88</v>
      </c>
      <c r="D311" s="494">
        <f t="shared" si="23"/>
        <v>4462529.4590948075</v>
      </c>
      <c r="E311" s="494">
        <f t="shared" si="20"/>
        <v>10226.630010425601</v>
      </c>
      <c r="F311" s="494">
        <f t="shared" si="21"/>
        <v>57949.647216382778</v>
      </c>
      <c r="G311" s="494">
        <f t="shared" si="24"/>
        <v>68176.277226808379</v>
      </c>
      <c r="H311" s="495">
        <f t="shared" si="22"/>
        <v>4404579.8118784251</v>
      </c>
      <c r="I311" s="549"/>
      <c r="J311" s="496" t="s">
        <v>937</v>
      </c>
    </row>
    <row r="312" spans="2:10" outlineLevel="1" x14ac:dyDescent="0.2">
      <c r="B312" s="492"/>
      <c r="C312" s="497" t="s">
        <v>87</v>
      </c>
      <c r="D312" s="494">
        <f t="shared" si="23"/>
        <v>4404579.8118784251</v>
      </c>
      <c r="E312" s="494">
        <f t="shared" si="20"/>
        <v>10093.828735554724</v>
      </c>
      <c r="F312" s="494">
        <f t="shared" si="21"/>
        <v>58082.448491253657</v>
      </c>
      <c r="G312" s="494">
        <f t="shared" si="24"/>
        <v>68176.277226808379</v>
      </c>
      <c r="H312" s="495">
        <f t="shared" si="22"/>
        <v>4346497.3633871712</v>
      </c>
      <c r="I312" s="549"/>
      <c r="J312" s="496" t="s">
        <v>937</v>
      </c>
    </row>
    <row r="313" spans="2:10" outlineLevel="1" x14ac:dyDescent="0.2">
      <c r="B313" s="492"/>
      <c r="C313" s="497" t="s">
        <v>86</v>
      </c>
      <c r="D313" s="494">
        <f t="shared" si="23"/>
        <v>4346497.3633871712</v>
      </c>
      <c r="E313" s="494">
        <f t="shared" si="20"/>
        <v>9960.7231244289342</v>
      </c>
      <c r="F313" s="494">
        <f t="shared" si="21"/>
        <v>58215.554102379443</v>
      </c>
      <c r="G313" s="494">
        <f t="shared" si="24"/>
        <v>68176.277226808379</v>
      </c>
      <c r="H313" s="495">
        <f t="shared" si="22"/>
        <v>4288281.8092847914</v>
      </c>
      <c r="I313" s="549"/>
      <c r="J313" s="496" t="s">
        <v>937</v>
      </c>
    </row>
    <row r="314" spans="2:10" outlineLevel="1" x14ac:dyDescent="0.2">
      <c r="B314" s="492"/>
      <c r="C314" s="497" t="s">
        <v>85</v>
      </c>
      <c r="D314" s="494">
        <f t="shared" si="23"/>
        <v>4288281.8092847914</v>
      </c>
      <c r="E314" s="494">
        <f t="shared" si="20"/>
        <v>9827.3124796109805</v>
      </c>
      <c r="F314" s="494">
        <f t="shared" si="21"/>
        <v>58348.964747197402</v>
      </c>
      <c r="G314" s="494">
        <f t="shared" si="24"/>
        <v>68176.277226808379</v>
      </c>
      <c r="H314" s="495">
        <f t="shared" si="22"/>
        <v>4229932.8445375944</v>
      </c>
      <c r="I314" s="549"/>
      <c r="J314" s="496" t="s">
        <v>937</v>
      </c>
    </row>
    <row r="315" spans="2:10" outlineLevel="1" x14ac:dyDescent="0.2">
      <c r="B315" s="492"/>
      <c r="C315" s="497" t="s">
        <v>84</v>
      </c>
      <c r="D315" s="494">
        <f t="shared" si="23"/>
        <v>4229932.8445375944</v>
      </c>
      <c r="E315" s="494">
        <f t="shared" si="20"/>
        <v>9693.5961020653212</v>
      </c>
      <c r="F315" s="494">
        <f t="shared" si="21"/>
        <v>58482.68112474306</v>
      </c>
      <c r="G315" s="494">
        <f t="shared" si="24"/>
        <v>68176.277226808379</v>
      </c>
      <c r="H315" s="495">
        <f t="shared" si="22"/>
        <v>4171450.1634128513</v>
      </c>
      <c r="I315" s="549"/>
      <c r="J315" s="496" t="s">
        <v>937</v>
      </c>
    </row>
    <row r="316" spans="2:10" outlineLevel="1" x14ac:dyDescent="0.2">
      <c r="B316" s="492"/>
      <c r="C316" s="497" t="s">
        <v>83</v>
      </c>
      <c r="D316" s="494">
        <f t="shared" si="23"/>
        <v>4171450.1634128513</v>
      </c>
      <c r="E316" s="494">
        <f t="shared" si="20"/>
        <v>9559.573291154451</v>
      </c>
      <c r="F316" s="494">
        <f t="shared" si="21"/>
        <v>58616.703935653932</v>
      </c>
      <c r="G316" s="494">
        <f t="shared" si="24"/>
        <v>68176.277226808379</v>
      </c>
      <c r="H316" s="495">
        <f t="shared" si="22"/>
        <v>4112833.4594771974</v>
      </c>
      <c r="I316" s="549"/>
      <c r="J316" s="496" t="s">
        <v>937</v>
      </c>
    </row>
    <row r="317" spans="2:10" outlineLevel="1" x14ac:dyDescent="0.2">
      <c r="B317" s="492"/>
      <c r="C317" s="497" t="s">
        <v>82</v>
      </c>
      <c r="D317" s="494">
        <f t="shared" si="23"/>
        <v>4112833.4594771974</v>
      </c>
      <c r="E317" s="494">
        <f t="shared" si="20"/>
        <v>9425.2433446352443</v>
      </c>
      <c r="F317" s="494">
        <f t="shared" si="21"/>
        <v>58751.033882173135</v>
      </c>
      <c r="G317" s="494">
        <f t="shared" si="24"/>
        <v>68176.277226808379</v>
      </c>
      <c r="H317" s="495">
        <f t="shared" si="22"/>
        <v>4054082.4255950241</v>
      </c>
      <c r="I317" s="549"/>
      <c r="J317" s="496" t="s">
        <v>937</v>
      </c>
    </row>
    <row r="318" spans="2:10" outlineLevel="1" x14ac:dyDescent="0.2">
      <c r="B318" s="492"/>
      <c r="C318" s="497" t="s">
        <v>81</v>
      </c>
      <c r="D318" s="494">
        <f t="shared" si="23"/>
        <v>4054082.4255950241</v>
      </c>
      <c r="E318" s="494">
        <f t="shared" si="20"/>
        <v>9290.6055586552629</v>
      </c>
      <c r="F318" s="494">
        <f t="shared" si="21"/>
        <v>58885.671668153118</v>
      </c>
      <c r="G318" s="494">
        <f t="shared" si="24"/>
        <v>68176.277226808379</v>
      </c>
      <c r="H318" s="495">
        <f t="shared" si="22"/>
        <v>3995196.7539268709</v>
      </c>
      <c r="I318" s="549"/>
      <c r="J318" s="496" t="s">
        <v>937</v>
      </c>
    </row>
    <row r="319" spans="2:10" outlineLevel="1" x14ac:dyDescent="0.2">
      <c r="B319" s="492"/>
      <c r="C319" s="497" t="s">
        <v>80</v>
      </c>
      <c r="D319" s="494">
        <f t="shared" si="23"/>
        <v>3995196.7539268709</v>
      </c>
      <c r="E319" s="494">
        <f t="shared" si="20"/>
        <v>9155.6592277490799</v>
      </c>
      <c r="F319" s="494">
        <f t="shared" si="21"/>
        <v>59020.617999059301</v>
      </c>
      <c r="G319" s="494">
        <f t="shared" si="24"/>
        <v>68176.277226808379</v>
      </c>
      <c r="H319" s="495">
        <f t="shared" si="22"/>
        <v>3936176.1359278117</v>
      </c>
      <c r="I319" s="549"/>
      <c r="J319" s="496" t="s">
        <v>937</v>
      </c>
    </row>
    <row r="320" spans="2:10" outlineLevel="1" x14ac:dyDescent="0.2">
      <c r="B320" s="492"/>
      <c r="C320" s="497" t="s">
        <v>79</v>
      </c>
      <c r="D320" s="494">
        <f t="shared" si="23"/>
        <v>3936176.1359278117</v>
      </c>
      <c r="E320" s="494">
        <f t="shared" si="20"/>
        <v>9020.4036448345687</v>
      </c>
      <c r="F320" s="494">
        <f t="shared" si="21"/>
        <v>59155.873581973807</v>
      </c>
      <c r="G320" s="494">
        <f t="shared" si="24"/>
        <v>68176.277226808379</v>
      </c>
      <c r="H320" s="495">
        <f t="shared" si="22"/>
        <v>3877020.2623458379</v>
      </c>
      <c r="I320" s="549"/>
      <c r="J320" s="496" t="s">
        <v>937</v>
      </c>
    </row>
    <row r="321" spans="2:10" x14ac:dyDescent="0.2">
      <c r="B321" s="492" t="s">
        <v>491</v>
      </c>
      <c r="C321" s="497" t="s">
        <v>78</v>
      </c>
      <c r="D321" s="494">
        <f t="shared" si="23"/>
        <v>3877020.2623458379</v>
      </c>
      <c r="E321" s="494">
        <f t="shared" si="20"/>
        <v>8884.8381012092123</v>
      </c>
      <c r="F321" s="494">
        <f t="shared" si="21"/>
        <v>59291.439125599165</v>
      </c>
      <c r="G321" s="494">
        <f t="shared" si="24"/>
        <v>68176.277226808379</v>
      </c>
      <c r="H321" s="495">
        <f t="shared" si="22"/>
        <v>3817728.8232202386</v>
      </c>
      <c r="I321" s="549">
        <v>0</v>
      </c>
      <c r="J321" s="496" t="s">
        <v>937</v>
      </c>
    </row>
    <row r="322" spans="2:10" outlineLevel="1" x14ac:dyDescent="0.2">
      <c r="B322" s="492"/>
      <c r="C322" s="497" t="s">
        <v>77</v>
      </c>
      <c r="D322" s="494">
        <f t="shared" si="23"/>
        <v>3817728.8232202386</v>
      </c>
      <c r="E322" s="494">
        <f t="shared" si="20"/>
        <v>8748.9618865463799</v>
      </c>
      <c r="F322" s="494">
        <f t="shared" si="21"/>
        <v>59427.315340262001</v>
      </c>
      <c r="G322" s="494">
        <f t="shared" si="24"/>
        <v>68176.277226808379</v>
      </c>
      <c r="H322" s="495">
        <f t="shared" si="22"/>
        <v>3758301.5078799766</v>
      </c>
      <c r="I322" s="549"/>
      <c r="J322" s="496" t="s">
        <v>937</v>
      </c>
    </row>
    <row r="323" spans="2:10" outlineLevel="1" x14ac:dyDescent="0.2">
      <c r="B323" s="492"/>
      <c r="C323" s="497" t="s">
        <v>76</v>
      </c>
      <c r="D323" s="494">
        <f t="shared" si="23"/>
        <v>3758301.5078799766</v>
      </c>
      <c r="E323" s="494">
        <f t="shared" si="20"/>
        <v>8612.7742888916127</v>
      </c>
      <c r="F323" s="494">
        <f t="shared" si="21"/>
        <v>59563.502937916768</v>
      </c>
      <c r="G323" s="494">
        <f t="shared" si="24"/>
        <v>68176.277226808379</v>
      </c>
      <c r="H323" s="495">
        <f t="shared" si="22"/>
        <v>3698738.00494206</v>
      </c>
      <c r="I323" s="549"/>
      <c r="J323" s="496" t="s">
        <v>937</v>
      </c>
    </row>
    <row r="324" spans="2:10" outlineLevel="1" x14ac:dyDescent="0.2">
      <c r="B324" s="492"/>
      <c r="C324" s="497" t="s">
        <v>75</v>
      </c>
      <c r="D324" s="494">
        <f t="shared" si="23"/>
        <v>3698738.00494206</v>
      </c>
      <c r="E324" s="494">
        <f t="shared" si="20"/>
        <v>8476.2745946588875</v>
      </c>
      <c r="F324" s="494">
        <f t="shared" si="21"/>
        <v>59700.002632149495</v>
      </c>
      <c r="G324" s="494">
        <f t="shared" si="24"/>
        <v>68176.277226808379</v>
      </c>
      <c r="H324" s="495">
        <f t="shared" si="22"/>
        <v>3639038.0023099105</v>
      </c>
      <c r="I324" s="549"/>
      <c r="J324" s="496" t="s">
        <v>937</v>
      </c>
    </row>
    <row r="325" spans="2:10" outlineLevel="1" x14ac:dyDescent="0.2">
      <c r="B325" s="492"/>
      <c r="C325" s="497" t="s">
        <v>74</v>
      </c>
      <c r="D325" s="494">
        <f t="shared" si="23"/>
        <v>3639038.0023099105</v>
      </c>
      <c r="E325" s="494">
        <f t="shared" si="20"/>
        <v>8339.4620886268785</v>
      </c>
      <c r="F325" s="494">
        <f t="shared" si="21"/>
        <v>59836.815138181497</v>
      </c>
      <c r="G325" s="494">
        <f t="shared" si="24"/>
        <v>68176.277226808379</v>
      </c>
      <c r="H325" s="495">
        <f t="shared" si="22"/>
        <v>3579201.1871717288</v>
      </c>
      <c r="I325" s="549"/>
      <c r="J325" s="496" t="s">
        <v>937</v>
      </c>
    </row>
    <row r="326" spans="2:10" outlineLevel="1" x14ac:dyDescent="0.2">
      <c r="B326" s="492"/>
      <c r="C326" s="497" t="s">
        <v>73</v>
      </c>
      <c r="D326" s="494">
        <f t="shared" si="23"/>
        <v>3579201.1871717288</v>
      </c>
      <c r="E326" s="494">
        <f t="shared" si="20"/>
        <v>8202.3360539352125</v>
      </c>
      <c r="F326" s="494">
        <f t="shared" si="21"/>
        <v>59973.941172873165</v>
      </c>
      <c r="G326" s="494">
        <f t="shared" si="24"/>
        <v>68176.277226808379</v>
      </c>
      <c r="H326" s="495">
        <f t="shared" si="22"/>
        <v>3519227.2459988557</v>
      </c>
      <c r="I326" s="549"/>
      <c r="J326" s="496" t="s">
        <v>937</v>
      </c>
    </row>
    <row r="327" spans="2:10" outlineLevel="1" x14ac:dyDescent="0.2">
      <c r="B327" s="492"/>
      <c r="C327" s="497" t="s">
        <v>72</v>
      </c>
      <c r="D327" s="494">
        <f t="shared" si="23"/>
        <v>3519227.2459988557</v>
      </c>
      <c r="E327" s="494">
        <f t="shared" si="20"/>
        <v>8064.8957720807111</v>
      </c>
      <c r="F327" s="494">
        <f t="shared" si="21"/>
        <v>60111.381454727671</v>
      </c>
      <c r="G327" s="494">
        <f t="shared" si="24"/>
        <v>68176.277226808379</v>
      </c>
      <c r="H327" s="495">
        <f t="shared" si="22"/>
        <v>3459115.8645441281</v>
      </c>
      <c r="I327" s="549"/>
      <c r="J327" s="496" t="s">
        <v>937</v>
      </c>
    </row>
    <row r="328" spans="2:10" outlineLevel="1" x14ac:dyDescent="0.2">
      <c r="B328" s="492"/>
      <c r="C328" s="497" t="s">
        <v>71</v>
      </c>
      <c r="D328" s="494">
        <f t="shared" si="23"/>
        <v>3459115.8645441281</v>
      </c>
      <c r="E328" s="494">
        <f t="shared" si="20"/>
        <v>7927.1405229136271</v>
      </c>
      <c r="F328" s="494">
        <f t="shared" si="21"/>
        <v>60249.13670389475</v>
      </c>
      <c r="G328" s="494">
        <f t="shared" si="24"/>
        <v>68176.277226808379</v>
      </c>
      <c r="H328" s="495">
        <f t="shared" si="22"/>
        <v>3398866.7278402331</v>
      </c>
      <c r="I328" s="549"/>
      <c r="J328" s="496" t="s">
        <v>937</v>
      </c>
    </row>
    <row r="329" spans="2:10" outlineLevel="1" x14ac:dyDescent="0.2">
      <c r="B329" s="492"/>
      <c r="C329" s="497" t="s">
        <v>70</v>
      </c>
      <c r="D329" s="494">
        <f t="shared" si="23"/>
        <v>3398866.7278402331</v>
      </c>
      <c r="E329" s="494">
        <f t="shared" si="20"/>
        <v>7789.0695846338676</v>
      </c>
      <c r="F329" s="494">
        <f t="shared" si="21"/>
        <v>60387.207642174515</v>
      </c>
      <c r="G329" s="494">
        <f t="shared" si="24"/>
        <v>68176.277226808379</v>
      </c>
      <c r="H329" s="495">
        <f t="shared" si="22"/>
        <v>3338479.5201980588</v>
      </c>
      <c r="I329" s="549"/>
      <c r="J329" s="496" t="s">
        <v>937</v>
      </c>
    </row>
    <row r="330" spans="2:10" outlineLevel="1" x14ac:dyDescent="0.2">
      <c r="B330" s="492"/>
      <c r="C330" s="497" t="s">
        <v>69</v>
      </c>
      <c r="D330" s="494">
        <f t="shared" si="23"/>
        <v>3338479.5201980588</v>
      </c>
      <c r="E330" s="494">
        <f t="shared" si="20"/>
        <v>7650.6822337872181</v>
      </c>
      <c r="F330" s="494">
        <f t="shared" si="21"/>
        <v>60525.594993021165</v>
      </c>
      <c r="G330" s="494">
        <f t="shared" si="24"/>
        <v>68176.277226808379</v>
      </c>
      <c r="H330" s="495">
        <f t="shared" si="22"/>
        <v>3277953.9252050375</v>
      </c>
      <c r="I330" s="549"/>
      <c r="J330" s="496" t="s">
        <v>937</v>
      </c>
    </row>
    <row r="331" spans="2:10" outlineLevel="1" x14ac:dyDescent="0.2">
      <c r="B331" s="492"/>
      <c r="C331" s="497" t="s">
        <v>68</v>
      </c>
      <c r="D331" s="494">
        <f t="shared" si="23"/>
        <v>3277953.9252050375</v>
      </c>
      <c r="E331" s="494">
        <f t="shared" si="20"/>
        <v>7511.9777452615444</v>
      </c>
      <c r="F331" s="494">
        <f t="shared" si="21"/>
        <v>60664.299481546834</v>
      </c>
      <c r="G331" s="494">
        <f t="shared" si="24"/>
        <v>68176.277226808379</v>
      </c>
      <c r="H331" s="495">
        <f t="shared" si="22"/>
        <v>3217289.6257234905</v>
      </c>
      <c r="I331" s="549"/>
      <c r="J331" s="496" t="s">
        <v>937</v>
      </c>
    </row>
    <row r="332" spans="2:10" outlineLevel="1" x14ac:dyDescent="0.2">
      <c r="B332" s="492"/>
      <c r="C332" s="497" t="s">
        <v>67</v>
      </c>
      <c r="D332" s="494">
        <f t="shared" si="23"/>
        <v>3217289.6257234905</v>
      </c>
      <c r="E332" s="494">
        <f t="shared" si="20"/>
        <v>7372.9553922829991</v>
      </c>
      <c r="F332" s="494">
        <f t="shared" si="21"/>
        <v>60803.321834525377</v>
      </c>
      <c r="G332" s="494">
        <f t="shared" si="24"/>
        <v>68176.277226808379</v>
      </c>
      <c r="H332" s="495">
        <f t="shared" si="22"/>
        <v>3156486.3038889649</v>
      </c>
      <c r="I332" s="549"/>
      <c r="J332" s="496" t="s">
        <v>937</v>
      </c>
    </row>
    <row r="333" spans="2:10" x14ac:dyDescent="0.2">
      <c r="B333" s="492" t="s">
        <v>492</v>
      </c>
      <c r="C333" s="497" t="s">
        <v>66</v>
      </c>
      <c r="D333" s="494">
        <f t="shared" si="23"/>
        <v>3156486.3038889649</v>
      </c>
      <c r="E333" s="494">
        <f t="shared" si="20"/>
        <v>7233.6144464122117</v>
      </c>
      <c r="F333" s="494">
        <f t="shared" si="21"/>
        <v>60942.662780396167</v>
      </c>
      <c r="G333" s="494">
        <f t="shared" si="24"/>
        <v>68176.277226808379</v>
      </c>
      <c r="H333" s="495">
        <f t="shared" si="22"/>
        <v>3095543.6411085688</v>
      </c>
      <c r="I333" s="549">
        <v>0</v>
      </c>
      <c r="J333" s="496" t="s">
        <v>937</v>
      </c>
    </row>
    <row r="334" spans="2:10" outlineLevel="1" x14ac:dyDescent="0.2">
      <c r="B334" s="492"/>
      <c r="C334" s="497" t="s">
        <v>65</v>
      </c>
      <c r="D334" s="494">
        <f t="shared" si="23"/>
        <v>3095543.6411085688</v>
      </c>
      <c r="E334" s="494">
        <f t="shared" si="20"/>
        <v>7093.9541775404705</v>
      </c>
      <c r="F334" s="494">
        <f t="shared" si="21"/>
        <v>61082.323049267907</v>
      </c>
      <c r="G334" s="494">
        <f t="shared" si="24"/>
        <v>68176.277226808379</v>
      </c>
      <c r="H334" s="495">
        <f t="shared" si="22"/>
        <v>3034461.318059301</v>
      </c>
      <c r="I334" s="549"/>
      <c r="J334" s="496" t="s">
        <v>937</v>
      </c>
    </row>
    <row r="335" spans="2:10" outlineLevel="1" x14ac:dyDescent="0.2">
      <c r="B335" s="492"/>
      <c r="C335" s="497" t="s">
        <v>64</v>
      </c>
      <c r="D335" s="494">
        <f t="shared" si="23"/>
        <v>3034461.318059301</v>
      </c>
      <c r="E335" s="494">
        <f t="shared" si="20"/>
        <v>6953.9738538858983</v>
      </c>
      <c r="F335" s="494">
        <f t="shared" si="21"/>
        <v>61222.303372922484</v>
      </c>
      <c r="G335" s="494">
        <f t="shared" si="24"/>
        <v>68176.277226808379</v>
      </c>
      <c r="H335" s="495">
        <f t="shared" si="22"/>
        <v>2973239.0146863787</v>
      </c>
      <c r="I335" s="549"/>
      <c r="J335" s="496" t="s">
        <v>937</v>
      </c>
    </row>
    <row r="336" spans="2:10" outlineLevel="1" x14ac:dyDescent="0.2">
      <c r="B336" s="492"/>
      <c r="C336" s="497" t="s">
        <v>63</v>
      </c>
      <c r="D336" s="494">
        <f t="shared" si="23"/>
        <v>2973239.0146863787</v>
      </c>
      <c r="E336" s="494">
        <f t="shared" si="20"/>
        <v>6813.6727419896179</v>
      </c>
      <c r="F336" s="494">
        <f t="shared" si="21"/>
        <v>61362.604484818759</v>
      </c>
      <c r="G336" s="494">
        <f t="shared" si="24"/>
        <v>68176.277226808379</v>
      </c>
      <c r="H336" s="495">
        <f t="shared" si="22"/>
        <v>2911876.4102015598</v>
      </c>
      <c r="I336" s="549"/>
      <c r="J336" s="496" t="s">
        <v>937</v>
      </c>
    </row>
    <row r="337" spans="2:10" outlineLevel="1" x14ac:dyDescent="0.2">
      <c r="B337" s="492"/>
      <c r="C337" s="497" t="s">
        <v>62</v>
      </c>
      <c r="D337" s="494">
        <f t="shared" si="23"/>
        <v>2911876.4102015598</v>
      </c>
      <c r="E337" s="494">
        <f t="shared" si="20"/>
        <v>6673.0501067119076</v>
      </c>
      <c r="F337" s="494">
        <f t="shared" si="21"/>
        <v>61503.227120096475</v>
      </c>
      <c r="G337" s="494">
        <f t="shared" si="24"/>
        <v>68176.277226808379</v>
      </c>
      <c r="H337" s="495">
        <f t="shared" si="22"/>
        <v>2850373.1830814634</v>
      </c>
      <c r="I337" s="549"/>
      <c r="J337" s="496" t="s">
        <v>937</v>
      </c>
    </row>
    <row r="338" spans="2:10" outlineLevel="1" x14ac:dyDescent="0.2">
      <c r="B338" s="492"/>
      <c r="C338" s="497" t="s">
        <v>61</v>
      </c>
      <c r="D338" s="494">
        <f t="shared" si="23"/>
        <v>2850373.1830814634</v>
      </c>
      <c r="E338" s="494">
        <f t="shared" si="20"/>
        <v>6532.1052112283542</v>
      </c>
      <c r="F338" s="494">
        <f t="shared" si="21"/>
        <v>61644.172015580029</v>
      </c>
      <c r="G338" s="494">
        <f t="shared" si="24"/>
        <v>68176.277226808379</v>
      </c>
      <c r="H338" s="495">
        <f t="shared" si="22"/>
        <v>2788729.0110658836</v>
      </c>
      <c r="I338" s="549"/>
      <c r="J338" s="496" t="s">
        <v>937</v>
      </c>
    </row>
    <row r="339" spans="2:10" outlineLevel="1" x14ac:dyDescent="0.2">
      <c r="B339" s="492"/>
      <c r="C339" s="497" t="s">
        <v>60</v>
      </c>
      <c r="D339" s="494">
        <f t="shared" si="23"/>
        <v>2788729.0110658836</v>
      </c>
      <c r="E339" s="494">
        <f t="shared" si="20"/>
        <v>6390.8373170259829</v>
      </c>
      <c r="F339" s="494">
        <f t="shared" si="21"/>
        <v>61785.439909782399</v>
      </c>
      <c r="G339" s="494">
        <f t="shared" si="24"/>
        <v>68176.277226808379</v>
      </c>
      <c r="H339" s="495">
        <f t="shared" si="22"/>
        <v>2726943.5711561013</v>
      </c>
      <c r="I339" s="549"/>
      <c r="J339" s="496" t="s">
        <v>937</v>
      </c>
    </row>
    <row r="340" spans="2:10" outlineLevel="1" x14ac:dyDescent="0.2">
      <c r="B340" s="492"/>
      <c r="C340" s="497" t="s">
        <v>59</v>
      </c>
      <c r="D340" s="494">
        <f t="shared" si="23"/>
        <v>2726943.5711561013</v>
      </c>
      <c r="E340" s="494">
        <f t="shared" si="20"/>
        <v>6249.2456838993985</v>
      </c>
      <c r="F340" s="494">
        <f t="shared" si="21"/>
        <v>61927.031542908982</v>
      </c>
      <c r="G340" s="494">
        <f t="shared" si="24"/>
        <v>68176.277226808379</v>
      </c>
      <c r="H340" s="495">
        <f t="shared" si="22"/>
        <v>2665016.5396131924</v>
      </c>
      <c r="I340" s="549"/>
      <c r="J340" s="496" t="s">
        <v>937</v>
      </c>
    </row>
    <row r="341" spans="2:10" outlineLevel="1" x14ac:dyDescent="0.2">
      <c r="B341" s="492"/>
      <c r="C341" s="497" t="s">
        <v>58</v>
      </c>
      <c r="D341" s="494">
        <f t="shared" si="23"/>
        <v>2665016.5396131924</v>
      </c>
      <c r="E341" s="494">
        <f t="shared" si="20"/>
        <v>6107.329569946899</v>
      </c>
      <c r="F341" s="494">
        <f t="shared" si="21"/>
        <v>62068.947656861477</v>
      </c>
      <c r="G341" s="494">
        <f t="shared" si="24"/>
        <v>68176.277226808379</v>
      </c>
      <c r="H341" s="495">
        <f t="shared" si="22"/>
        <v>2602947.5919563309</v>
      </c>
      <c r="I341" s="549"/>
      <c r="J341" s="496" t="s">
        <v>937</v>
      </c>
    </row>
    <row r="342" spans="2:10" outlineLevel="1" x14ac:dyDescent="0.2">
      <c r="B342" s="492"/>
      <c r="C342" s="497" t="s">
        <v>57</v>
      </c>
      <c r="D342" s="494">
        <f t="shared" si="23"/>
        <v>2602947.5919563309</v>
      </c>
      <c r="E342" s="494">
        <f t="shared" ref="E342:E405" si="25">+D342*($O$5/12)</f>
        <v>5965.0882315665922</v>
      </c>
      <c r="F342" s="494">
        <f t="shared" ref="F342:F405" si="26">+G342-E342</f>
        <v>62211.188995241784</v>
      </c>
      <c r="G342" s="494">
        <f t="shared" si="24"/>
        <v>68176.277226808379</v>
      </c>
      <c r="H342" s="495">
        <f t="shared" ref="H342:H405" si="27">+D342-F342-I342</f>
        <v>2540736.4029610893</v>
      </c>
      <c r="I342" s="549"/>
      <c r="J342" s="496" t="s">
        <v>937</v>
      </c>
    </row>
    <row r="343" spans="2:10" outlineLevel="1" x14ac:dyDescent="0.2">
      <c r="B343" s="492"/>
      <c r="C343" s="497" t="s">
        <v>56</v>
      </c>
      <c r="D343" s="494">
        <f t="shared" ref="D343:D406" si="28">+H342</f>
        <v>2540736.4029610893</v>
      </c>
      <c r="E343" s="494">
        <f t="shared" si="25"/>
        <v>5822.5209234524964</v>
      </c>
      <c r="F343" s="494">
        <f t="shared" si="26"/>
        <v>62353.756303355884</v>
      </c>
      <c r="G343" s="494">
        <f t="shared" ref="G343:G406" si="29">+G342</f>
        <v>68176.277226808379</v>
      </c>
      <c r="H343" s="495">
        <f t="shared" si="27"/>
        <v>2478382.6466577332</v>
      </c>
      <c r="I343" s="549"/>
      <c r="J343" s="496" t="s">
        <v>937</v>
      </c>
    </row>
    <row r="344" spans="2:10" outlineLevel="1" x14ac:dyDescent="0.2">
      <c r="B344" s="492"/>
      <c r="C344" s="497" t="s">
        <v>55</v>
      </c>
      <c r="D344" s="494">
        <f t="shared" si="28"/>
        <v>2478382.6466577332</v>
      </c>
      <c r="E344" s="494">
        <f t="shared" si="25"/>
        <v>5679.626898590639</v>
      </c>
      <c r="F344" s="494">
        <f t="shared" si="26"/>
        <v>62496.650328217744</v>
      </c>
      <c r="G344" s="494">
        <f t="shared" si="29"/>
        <v>68176.277226808379</v>
      </c>
      <c r="H344" s="495">
        <f t="shared" si="27"/>
        <v>2415885.9963295157</v>
      </c>
      <c r="I344" s="549"/>
      <c r="J344" s="496" t="s">
        <v>937</v>
      </c>
    </row>
    <row r="345" spans="2:10" x14ac:dyDescent="0.2">
      <c r="B345" s="492" t="s">
        <v>493</v>
      </c>
      <c r="C345" s="497" t="s">
        <v>54</v>
      </c>
      <c r="D345" s="494">
        <f t="shared" si="28"/>
        <v>2415885.9963295157</v>
      </c>
      <c r="E345" s="494">
        <f t="shared" si="25"/>
        <v>5536.4054082551402</v>
      </c>
      <c r="F345" s="494">
        <f t="shared" si="26"/>
        <v>62639.871818553242</v>
      </c>
      <c r="G345" s="494">
        <f t="shared" si="29"/>
        <v>68176.277226808379</v>
      </c>
      <c r="H345" s="495">
        <f t="shared" si="27"/>
        <v>2353246.1245109625</v>
      </c>
      <c r="I345" s="549">
        <v>0</v>
      </c>
      <c r="J345" s="496" t="s">
        <v>937</v>
      </c>
    </row>
    <row r="346" spans="2:10" outlineLevel="1" x14ac:dyDescent="0.2">
      <c r="B346" s="492"/>
      <c r="C346" s="497" t="s">
        <v>53</v>
      </c>
      <c r="D346" s="494">
        <f t="shared" si="28"/>
        <v>2353246.1245109625</v>
      </c>
      <c r="E346" s="494">
        <f t="shared" si="25"/>
        <v>5392.855702004289</v>
      </c>
      <c r="F346" s="494">
        <f t="shared" si="26"/>
        <v>62783.421524804093</v>
      </c>
      <c r="G346" s="494">
        <f t="shared" si="29"/>
        <v>68176.277226808379</v>
      </c>
      <c r="H346" s="495">
        <f t="shared" si="27"/>
        <v>2290462.7029861584</v>
      </c>
      <c r="I346" s="549"/>
      <c r="J346" s="496" t="s">
        <v>937</v>
      </c>
    </row>
    <row r="347" spans="2:10" outlineLevel="1" x14ac:dyDescent="0.2">
      <c r="B347" s="492"/>
      <c r="C347" s="497" t="s">
        <v>52</v>
      </c>
      <c r="D347" s="494">
        <f t="shared" si="28"/>
        <v>2290462.7029861584</v>
      </c>
      <c r="E347" s="494">
        <f t="shared" si="25"/>
        <v>5248.977027676613</v>
      </c>
      <c r="F347" s="494">
        <f t="shared" si="26"/>
        <v>62927.300199131765</v>
      </c>
      <c r="G347" s="494">
        <f t="shared" si="29"/>
        <v>68176.277226808379</v>
      </c>
      <c r="H347" s="495">
        <f t="shared" si="27"/>
        <v>2227535.4027870265</v>
      </c>
      <c r="I347" s="549"/>
      <c r="J347" s="496" t="s">
        <v>937</v>
      </c>
    </row>
    <row r="348" spans="2:10" outlineLevel="1" x14ac:dyDescent="0.2">
      <c r="B348" s="492"/>
      <c r="C348" s="497" t="s">
        <v>51</v>
      </c>
      <c r="D348" s="494">
        <f t="shared" si="28"/>
        <v>2227535.4027870265</v>
      </c>
      <c r="E348" s="494">
        <f t="shared" si="25"/>
        <v>5104.7686313869353</v>
      </c>
      <c r="F348" s="494">
        <f t="shared" si="26"/>
        <v>63071.508595421445</v>
      </c>
      <c r="G348" s="494">
        <f t="shared" si="29"/>
        <v>68176.277226808379</v>
      </c>
      <c r="H348" s="495">
        <f t="shared" si="27"/>
        <v>2164463.894191605</v>
      </c>
      <c r="I348" s="549"/>
      <c r="J348" s="496" t="s">
        <v>937</v>
      </c>
    </row>
    <row r="349" spans="2:10" outlineLevel="1" x14ac:dyDescent="0.2">
      <c r="B349" s="492"/>
      <c r="C349" s="497" t="s">
        <v>50</v>
      </c>
      <c r="D349" s="494">
        <f t="shared" si="28"/>
        <v>2164463.894191605</v>
      </c>
      <c r="E349" s="494">
        <f t="shared" si="25"/>
        <v>4960.2297575224284</v>
      </c>
      <c r="F349" s="494">
        <f t="shared" si="26"/>
        <v>63216.04746928595</v>
      </c>
      <c r="G349" s="494">
        <f t="shared" si="29"/>
        <v>68176.277226808379</v>
      </c>
      <c r="H349" s="495">
        <f t="shared" si="27"/>
        <v>2101247.8467223193</v>
      </c>
      <c r="I349" s="549"/>
      <c r="J349" s="496" t="s">
        <v>937</v>
      </c>
    </row>
    <row r="350" spans="2:10" outlineLevel="1" x14ac:dyDescent="0.2">
      <c r="B350" s="492"/>
      <c r="C350" s="497" t="s">
        <v>49</v>
      </c>
      <c r="D350" s="494">
        <f t="shared" si="28"/>
        <v>2101247.8467223193</v>
      </c>
      <c r="E350" s="494">
        <f t="shared" si="25"/>
        <v>4815.3596487386485</v>
      </c>
      <c r="F350" s="494">
        <f t="shared" si="26"/>
        <v>63360.917578069733</v>
      </c>
      <c r="G350" s="494">
        <f t="shared" si="29"/>
        <v>68176.277226808379</v>
      </c>
      <c r="H350" s="495">
        <f t="shared" si="27"/>
        <v>2037886.9291442495</v>
      </c>
      <c r="I350" s="549"/>
      <c r="J350" s="496" t="s">
        <v>937</v>
      </c>
    </row>
    <row r="351" spans="2:10" outlineLevel="1" x14ac:dyDescent="0.2">
      <c r="B351" s="492"/>
      <c r="C351" s="497" t="s">
        <v>48</v>
      </c>
      <c r="D351" s="494">
        <f t="shared" si="28"/>
        <v>2037886.9291442495</v>
      </c>
      <c r="E351" s="494">
        <f t="shared" si="25"/>
        <v>4670.1575459555715</v>
      </c>
      <c r="F351" s="494">
        <f t="shared" si="26"/>
        <v>63506.119680852804</v>
      </c>
      <c r="G351" s="494">
        <f t="shared" si="29"/>
        <v>68176.277226808379</v>
      </c>
      <c r="H351" s="495">
        <f t="shared" si="27"/>
        <v>1974380.8094633967</v>
      </c>
      <c r="I351" s="549"/>
      <c r="J351" s="496" t="s">
        <v>937</v>
      </c>
    </row>
    <row r="352" spans="2:10" outlineLevel="1" x14ac:dyDescent="0.2">
      <c r="B352" s="492"/>
      <c r="C352" s="497" t="s">
        <v>47</v>
      </c>
      <c r="D352" s="494">
        <f t="shared" si="28"/>
        <v>1974380.8094633967</v>
      </c>
      <c r="E352" s="494">
        <f t="shared" si="25"/>
        <v>4524.6226883536174</v>
      </c>
      <c r="F352" s="494">
        <f t="shared" si="26"/>
        <v>63651.654538454764</v>
      </c>
      <c r="G352" s="494">
        <f t="shared" si="29"/>
        <v>68176.277226808379</v>
      </c>
      <c r="H352" s="495">
        <f t="shared" si="27"/>
        <v>1910729.1549249419</v>
      </c>
      <c r="I352" s="549"/>
      <c r="J352" s="496" t="s">
        <v>937</v>
      </c>
    </row>
    <row r="353" spans="2:11" outlineLevel="1" x14ac:dyDescent="0.2">
      <c r="B353" s="492"/>
      <c r="C353" s="497" t="s">
        <v>46</v>
      </c>
      <c r="D353" s="494">
        <f t="shared" si="28"/>
        <v>1910729.1549249419</v>
      </c>
      <c r="E353" s="494">
        <f t="shared" si="25"/>
        <v>4378.754313369659</v>
      </c>
      <c r="F353" s="494">
        <f t="shared" si="26"/>
        <v>63797.522913438719</v>
      </c>
      <c r="G353" s="494">
        <f t="shared" si="29"/>
        <v>68176.277226808379</v>
      </c>
      <c r="H353" s="495">
        <f t="shared" si="27"/>
        <v>1846931.6320115032</v>
      </c>
      <c r="I353" s="549"/>
      <c r="J353" s="496" t="s">
        <v>937</v>
      </c>
    </row>
    <row r="354" spans="2:11" outlineLevel="1" x14ac:dyDescent="0.2">
      <c r="B354" s="492"/>
      <c r="C354" s="497" t="s">
        <v>45</v>
      </c>
      <c r="D354" s="494">
        <f t="shared" si="28"/>
        <v>1846931.6320115032</v>
      </c>
      <c r="E354" s="494">
        <f t="shared" si="25"/>
        <v>4232.5516566930282</v>
      </c>
      <c r="F354" s="494">
        <f t="shared" si="26"/>
        <v>63943.725570115348</v>
      </c>
      <c r="G354" s="494">
        <f t="shared" si="29"/>
        <v>68176.277226808379</v>
      </c>
      <c r="H354" s="495">
        <f t="shared" si="27"/>
        <v>1782987.906441388</v>
      </c>
      <c r="I354" s="549"/>
      <c r="J354" s="496" t="s">
        <v>937</v>
      </c>
    </row>
    <row r="355" spans="2:11" outlineLevel="1" x14ac:dyDescent="0.2">
      <c r="B355" s="492"/>
      <c r="C355" s="497" t="s">
        <v>44</v>
      </c>
      <c r="D355" s="494">
        <f t="shared" si="28"/>
        <v>1782987.906441388</v>
      </c>
      <c r="E355" s="494">
        <f t="shared" si="25"/>
        <v>4086.0139522615141</v>
      </c>
      <c r="F355" s="494">
        <f t="shared" si="26"/>
        <v>64090.263274546865</v>
      </c>
      <c r="G355" s="494">
        <f t="shared" si="29"/>
        <v>68176.277226808379</v>
      </c>
      <c r="H355" s="495">
        <f t="shared" si="27"/>
        <v>1718897.643166841</v>
      </c>
      <c r="I355" s="549"/>
      <c r="J355" s="496" t="s">
        <v>937</v>
      </c>
    </row>
    <row r="356" spans="2:11" outlineLevel="1" x14ac:dyDescent="0.2">
      <c r="B356" s="492"/>
      <c r="C356" s="497" t="s">
        <v>43</v>
      </c>
      <c r="D356" s="494">
        <f t="shared" si="28"/>
        <v>1718897.643166841</v>
      </c>
      <c r="E356" s="494">
        <f t="shared" si="25"/>
        <v>3939.1404322573439</v>
      </c>
      <c r="F356" s="494">
        <f t="shared" si="26"/>
        <v>64237.136794551036</v>
      </c>
      <c r="G356" s="494">
        <f t="shared" si="29"/>
        <v>68176.277226808379</v>
      </c>
      <c r="H356" s="495">
        <f t="shared" si="27"/>
        <v>1654660.50637229</v>
      </c>
      <c r="I356" s="549"/>
      <c r="J356" s="496" t="s">
        <v>937</v>
      </c>
    </row>
    <row r="357" spans="2:11" x14ac:dyDescent="0.2">
      <c r="B357" s="492" t="s">
        <v>494</v>
      </c>
      <c r="C357" s="497" t="s">
        <v>42</v>
      </c>
      <c r="D357" s="494">
        <f t="shared" si="28"/>
        <v>1654660.50637229</v>
      </c>
      <c r="E357" s="494">
        <f t="shared" si="25"/>
        <v>3791.9303271031645</v>
      </c>
      <c r="F357" s="494">
        <f t="shared" si="26"/>
        <v>64384.346899705211</v>
      </c>
      <c r="G357" s="494">
        <f t="shared" si="29"/>
        <v>68176.277226808379</v>
      </c>
      <c r="H357" s="495">
        <f t="shared" si="27"/>
        <v>1590276.1594725847</v>
      </c>
      <c r="I357" s="549">
        <v>0</v>
      </c>
      <c r="J357" s="496" t="s">
        <v>937</v>
      </c>
    </row>
    <row r="358" spans="2:11" outlineLevel="1" x14ac:dyDescent="0.2">
      <c r="B358" s="492"/>
      <c r="C358" s="497" t="s">
        <v>41</v>
      </c>
      <c r="D358" s="494">
        <f t="shared" si="28"/>
        <v>1590276.1594725847</v>
      </c>
      <c r="E358" s="494">
        <f t="shared" si="25"/>
        <v>3644.3828654580066</v>
      </c>
      <c r="F358" s="494">
        <f t="shared" si="26"/>
        <v>64531.894361350372</v>
      </c>
      <c r="G358" s="494">
        <f t="shared" si="29"/>
        <v>68176.277226808379</v>
      </c>
      <c r="H358" s="495">
        <f t="shared" si="27"/>
        <v>1525744.2651112343</v>
      </c>
      <c r="I358" s="549"/>
      <c r="J358" s="496" t="s">
        <v>937</v>
      </c>
    </row>
    <row r="359" spans="2:11" outlineLevel="1" x14ac:dyDescent="0.2">
      <c r="B359" s="492"/>
      <c r="C359" s="497" t="s">
        <v>40</v>
      </c>
      <c r="D359" s="494">
        <f t="shared" si="28"/>
        <v>1525744.2651112343</v>
      </c>
      <c r="E359" s="494">
        <f t="shared" si="25"/>
        <v>3496.4972742132454</v>
      </c>
      <c r="F359" s="494">
        <f t="shared" si="26"/>
        <v>64679.779952595134</v>
      </c>
      <c r="G359" s="494">
        <f t="shared" si="29"/>
        <v>68176.277226808379</v>
      </c>
      <c r="H359" s="495">
        <f t="shared" si="27"/>
        <v>1461064.485158639</v>
      </c>
      <c r="I359" s="549"/>
      <c r="J359" s="496" t="s">
        <v>937</v>
      </c>
    </row>
    <row r="360" spans="2:11" outlineLevel="1" x14ac:dyDescent="0.2">
      <c r="B360" s="492"/>
      <c r="C360" s="497" t="s">
        <v>39</v>
      </c>
      <c r="D360" s="494">
        <f t="shared" si="28"/>
        <v>1461064.485158639</v>
      </c>
      <c r="E360" s="494">
        <f t="shared" si="25"/>
        <v>3348.2727784885478</v>
      </c>
      <c r="F360" s="494">
        <f t="shared" si="26"/>
        <v>64828.004448319829</v>
      </c>
      <c r="G360" s="494">
        <f t="shared" si="29"/>
        <v>68176.277226808379</v>
      </c>
      <c r="H360" s="495">
        <f t="shared" si="27"/>
        <v>1396236.4807103192</v>
      </c>
      <c r="I360" s="549"/>
      <c r="J360" s="496" t="s">
        <v>937</v>
      </c>
    </row>
    <row r="361" spans="2:11" outlineLevel="1" x14ac:dyDescent="0.2">
      <c r="B361" s="492"/>
      <c r="C361" s="497" t="s">
        <v>38</v>
      </c>
      <c r="D361" s="494">
        <f t="shared" si="28"/>
        <v>1396236.4807103192</v>
      </c>
      <c r="E361" s="494">
        <f t="shared" si="25"/>
        <v>3199.7086016278149</v>
      </c>
      <c r="F361" s="494">
        <f t="shared" si="26"/>
        <v>64976.568625180567</v>
      </c>
      <c r="G361" s="494">
        <f t="shared" si="29"/>
        <v>68176.277226808379</v>
      </c>
      <c r="H361" s="495">
        <f t="shared" si="27"/>
        <v>1331259.9120851387</v>
      </c>
      <c r="I361" s="549"/>
      <c r="J361" s="496" t="s">
        <v>937</v>
      </c>
    </row>
    <row r="362" spans="2:11" outlineLevel="1" x14ac:dyDescent="0.2">
      <c r="B362" s="492"/>
      <c r="C362" s="497" t="s">
        <v>37</v>
      </c>
      <c r="D362" s="494">
        <f t="shared" si="28"/>
        <v>1331259.9120851387</v>
      </c>
      <c r="E362" s="494">
        <f t="shared" si="25"/>
        <v>3050.8039651951094</v>
      </c>
      <c r="F362" s="494">
        <f t="shared" si="26"/>
        <v>65125.473261613268</v>
      </c>
      <c r="G362" s="494">
        <f t="shared" si="29"/>
        <v>68176.277226808379</v>
      </c>
      <c r="H362" s="495">
        <f t="shared" si="27"/>
        <v>1266134.4388235256</v>
      </c>
      <c r="I362" s="549"/>
      <c r="J362" s="496" t="s">
        <v>937</v>
      </c>
    </row>
    <row r="363" spans="2:11" outlineLevel="1" x14ac:dyDescent="0.2">
      <c r="B363" s="492"/>
      <c r="C363" s="497" t="s">
        <v>36</v>
      </c>
      <c r="D363" s="494">
        <f t="shared" si="28"/>
        <v>1266134.4388235256</v>
      </c>
      <c r="E363" s="494">
        <f t="shared" si="25"/>
        <v>2901.5580889705793</v>
      </c>
      <c r="F363" s="494">
        <f t="shared" si="26"/>
        <v>65274.719137837797</v>
      </c>
      <c r="G363" s="494">
        <f t="shared" si="29"/>
        <v>68176.277226808379</v>
      </c>
      <c r="H363" s="495">
        <f t="shared" si="27"/>
        <v>1200859.7196856877</v>
      </c>
      <c r="I363" s="549"/>
      <c r="J363" s="496" t="s">
        <v>937</v>
      </c>
    </row>
    <row r="364" spans="2:11" outlineLevel="1" x14ac:dyDescent="0.2">
      <c r="B364" s="492"/>
      <c r="C364" s="497" t="s">
        <v>35</v>
      </c>
      <c r="D364" s="494">
        <f t="shared" si="28"/>
        <v>1200859.7196856877</v>
      </c>
      <c r="E364" s="494">
        <f t="shared" si="25"/>
        <v>2751.9701909463674</v>
      </c>
      <c r="F364" s="494">
        <f t="shared" si="26"/>
        <v>65424.30703586201</v>
      </c>
      <c r="G364" s="494">
        <f t="shared" si="29"/>
        <v>68176.277226808379</v>
      </c>
      <c r="H364" s="495">
        <f t="shared" si="27"/>
        <v>1135435.4126498257</v>
      </c>
      <c r="I364" s="549"/>
      <c r="J364" s="496" t="s">
        <v>937</v>
      </c>
    </row>
    <row r="365" spans="2:11" outlineLevel="1" x14ac:dyDescent="0.2">
      <c r="B365" s="492"/>
      <c r="C365" s="497" t="s">
        <v>34</v>
      </c>
      <c r="D365" s="494">
        <f t="shared" si="28"/>
        <v>1135435.4126498257</v>
      </c>
      <c r="E365" s="494">
        <f t="shared" si="25"/>
        <v>2602.0394873225173</v>
      </c>
      <c r="F365" s="494">
        <f t="shared" si="26"/>
        <v>65574.237739485863</v>
      </c>
      <c r="G365" s="494">
        <f t="shared" si="29"/>
        <v>68176.277226808379</v>
      </c>
      <c r="H365" s="495">
        <f t="shared" si="27"/>
        <v>1069861.1749103398</v>
      </c>
      <c r="I365" s="549"/>
      <c r="J365" s="496" t="s">
        <v>937</v>
      </c>
    </row>
    <row r="366" spans="2:11" outlineLevel="1" x14ac:dyDescent="0.2">
      <c r="B366" s="492"/>
      <c r="C366" s="497" t="s">
        <v>33</v>
      </c>
      <c r="D366" s="494">
        <f t="shared" si="28"/>
        <v>1069861.1749103398</v>
      </c>
      <c r="E366" s="494">
        <f t="shared" si="25"/>
        <v>2451.7651925028617</v>
      </c>
      <c r="F366" s="494">
        <f t="shared" si="26"/>
        <v>65724.512034305517</v>
      </c>
      <c r="G366" s="494">
        <f t="shared" si="29"/>
        <v>68176.277226808379</v>
      </c>
      <c r="H366" s="495">
        <f t="shared" si="27"/>
        <v>1004136.6628760343</v>
      </c>
      <c r="I366" s="549"/>
      <c r="J366" s="496" t="s">
        <v>937</v>
      </c>
    </row>
    <row r="367" spans="2:11" outlineLevel="1" x14ac:dyDescent="0.2">
      <c r="B367" s="492"/>
      <c r="C367" s="497" t="s">
        <v>32</v>
      </c>
      <c r="D367" s="494">
        <f t="shared" si="28"/>
        <v>1004136.6628760343</v>
      </c>
      <c r="E367" s="494">
        <f t="shared" si="25"/>
        <v>2301.1465190909121</v>
      </c>
      <c r="F367" s="494">
        <f t="shared" si="26"/>
        <v>65875.130707717472</v>
      </c>
      <c r="G367" s="494">
        <f t="shared" si="29"/>
        <v>68176.277226808379</v>
      </c>
      <c r="H367" s="495">
        <f t="shared" si="27"/>
        <v>938261.53216831677</v>
      </c>
      <c r="I367" s="549"/>
      <c r="J367" s="496" t="s">
        <v>937</v>
      </c>
    </row>
    <row r="368" spans="2:11" outlineLevel="1" x14ac:dyDescent="0.2">
      <c r="B368" s="492"/>
      <c r="C368" s="497" t="s">
        <v>31</v>
      </c>
      <c r="D368" s="494">
        <f t="shared" si="28"/>
        <v>938261.53216831677</v>
      </c>
      <c r="E368" s="494">
        <f t="shared" si="25"/>
        <v>2150.1826778857258</v>
      </c>
      <c r="F368" s="494">
        <f t="shared" si="26"/>
        <v>66026.094548922658</v>
      </c>
      <c r="G368" s="494">
        <f t="shared" si="29"/>
        <v>68176.277226808379</v>
      </c>
      <c r="H368" s="495">
        <f t="shared" si="27"/>
        <v>872235.43761939416</v>
      </c>
      <c r="I368" s="549"/>
      <c r="J368" s="496" t="s">
        <v>937</v>
      </c>
      <c r="K368" s="505"/>
    </row>
    <row r="369" spans="2:10" x14ac:dyDescent="0.2">
      <c r="B369" s="492" t="s">
        <v>495</v>
      </c>
      <c r="C369" s="497" t="s">
        <v>30</v>
      </c>
      <c r="D369" s="494">
        <f t="shared" si="28"/>
        <v>872235.43761939416</v>
      </c>
      <c r="E369" s="494">
        <f t="shared" si="25"/>
        <v>1998.8728778777784</v>
      </c>
      <c r="F369" s="494">
        <f t="shared" si="26"/>
        <v>66177.404348930606</v>
      </c>
      <c r="G369" s="494">
        <f t="shared" si="29"/>
        <v>68176.277226808379</v>
      </c>
      <c r="H369" s="495">
        <f t="shared" si="27"/>
        <v>806058.03327046358</v>
      </c>
      <c r="I369" s="549">
        <v>0</v>
      </c>
      <c r="J369" s="496" t="s">
        <v>937</v>
      </c>
    </row>
    <row r="370" spans="2:10" outlineLevel="1" x14ac:dyDescent="0.2">
      <c r="B370" s="492"/>
      <c r="C370" s="497" t="s">
        <v>29</v>
      </c>
      <c r="D370" s="494">
        <f t="shared" si="28"/>
        <v>806058.03327046358</v>
      </c>
      <c r="E370" s="494">
        <f t="shared" si="25"/>
        <v>1847.2163262448123</v>
      </c>
      <c r="F370" s="494">
        <f t="shared" si="26"/>
        <v>66329.060900563563</v>
      </c>
      <c r="G370" s="494">
        <f t="shared" si="29"/>
        <v>68176.277226808379</v>
      </c>
      <c r="H370" s="495">
        <f t="shared" si="27"/>
        <v>739728.97236989997</v>
      </c>
      <c r="I370" s="549"/>
      <c r="J370" s="496" t="s">
        <v>937</v>
      </c>
    </row>
    <row r="371" spans="2:10" outlineLevel="1" x14ac:dyDescent="0.2">
      <c r="B371" s="492"/>
      <c r="C371" s="497" t="s">
        <v>28</v>
      </c>
      <c r="D371" s="494">
        <f t="shared" si="28"/>
        <v>739728.97236989997</v>
      </c>
      <c r="E371" s="494">
        <f t="shared" si="25"/>
        <v>1695.2122283476874</v>
      </c>
      <c r="F371" s="494">
        <f t="shared" si="26"/>
        <v>66481.064998460686</v>
      </c>
      <c r="G371" s="494">
        <f t="shared" si="29"/>
        <v>68176.277226808379</v>
      </c>
      <c r="H371" s="495">
        <f t="shared" si="27"/>
        <v>673247.90737143927</v>
      </c>
      <c r="I371" s="549"/>
      <c r="J371" s="496" t="s">
        <v>937</v>
      </c>
    </row>
    <row r="372" spans="2:10" outlineLevel="1" x14ac:dyDescent="0.2">
      <c r="B372" s="492"/>
      <c r="C372" s="497" t="s">
        <v>27</v>
      </c>
      <c r="D372" s="494">
        <f t="shared" si="28"/>
        <v>673247.90737143927</v>
      </c>
      <c r="E372" s="494">
        <f t="shared" si="25"/>
        <v>1542.859787726215</v>
      </c>
      <c r="F372" s="494">
        <f t="shared" si="26"/>
        <v>66633.417439082157</v>
      </c>
      <c r="G372" s="494">
        <f t="shared" si="29"/>
        <v>68176.277226808379</v>
      </c>
      <c r="H372" s="495">
        <f t="shared" si="27"/>
        <v>606614.4899323571</v>
      </c>
      <c r="I372" s="549"/>
      <c r="J372" s="496" t="s">
        <v>937</v>
      </c>
    </row>
    <row r="373" spans="2:10" outlineLevel="1" x14ac:dyDescent="0.2">
      <c r="B373" s="492"/>
      <c r="C373" s="497" t="s">
        <v>26</v>
      </c>
      <c r="D373" s="494">
        <f t="shared" si="28"/>
        <v>606614.4899323571</v>
      </c>
      <c r="E373" s="494">
        <f t="shared" si="25"/>
        <v>1390.158206094985</v>
      </c>
      <c r="F373" s="494">
        <f t="shared" si="26"/>
        <v>66786.119020713391</v>
      </c>
      <c r="G373" s="494">
        <f t="shared" si="29"/>
        <v>68176.277226808379</v>
      </c>
      <c r="H373" s="495">
        <f t="shared" si="27"/>
        <v>539828.37091164372</v>
      </c>
      <c r="I373" s="549"/>
      <c r="J373" s="496" t="s">
        <v>937</v>
      </c>
    </row>
    <row r="374" spans="2:10" outlineLevel="1" x14ac:dyDescent="0.2">
      <c r="B374" s="492"/>
      <c r="C374" s="497" t="s">
        <v>25</v>
      </c>
      <c r="D374" s="494">
        <f t="shared" si="28"/>
        <v>539828.37091164372</v>
      </c>
      <c r="E374" s="494">
        <f t="shared" si="25"/>
        <v>1237.1066833391835</v>
      </c>
      <c r="F374" s="494">
        <f t="shared" si="26"/>
        <v>66939.170543469198</v>
      </c>
      <c r="G374" s="494">
        <f t="shared" si="29"/>
        <v>68176.277226808379</v>
      </c>
      <c r="H374" s="495">
        <f t="shared" si="27"/>
        <v>472889.20036817453</v>
      </c>
      <c r="I374" s="549"/>
      <c r="J374" s="496" t="s">
        <v>937</v>
      </c>
    </row>
    <row r="375" spans="2:10" outlineLevel="1" x14ac:dyDescent="0.2">
      <c r="B375" s="492"/>
      <c r="C375" s="497" t="s">
        <v>24</v>
      </c>
      <c r="D375" s="494">
        <f t="shared" si="28"/>
        <v>472889.20036817453</v>
      </c>
      <c r="E375" s="494">
        <f t="shared" si="25"/>
        <v>1083.7044175103999</v>
      </c>
      <c r="F375" s="494">
        <f t="shared" si="26"/>
        <v>67092.572809297984</v>
      </c>
      <c r="G375" s="494">
        <f t="shared" si="29"/>
        <v>68176.277226808379</v>
      </c>
      <c r="H375" s="495">
        <f t="shared" si="27"/>
        <v>405796.62755887653</v>
      </c>
      <c r="I375" s="549"/>
      <c r="J375" s="496" t="s">
        <v>937</v>
      </c>
    </row>
    <row r="376" spans="2:10" outlineLevel="1" x14ac:dyDescent="0.2">
      <c r="B376" s="492"/>
      <c r="C376" s="497" t="s">
        <v>23</v>
      </c>
      <c r="D376" s="494">
        <f t="shared" si="28"/>
        <v>405796.62755887653</v>
      </c>
      <c r="E376" s="494">
        <f t="shared" si="25"/>
        <v>929.95060482242536</v>
      </c>
      <c r="F376" s="494">
        <f t="shared" si="26"/>
        <v>67246.326621985951</v>
      </c>
      <c r="G376" s="494">
        <f t="shared" si="29"/>
        <v>68176.277226808379</v>
      </c>
      <c r="H376" s="495">
        <f t="shared" si="27"/>
        <v>338550.30093689059</v>
      </c>
      <c r="I376" s="549"/>
      <c r="J376" s="496" t="s">
        <v>937</v>
      </c>
    </row>
    <row r="377" spans="2:10" outlineLevel="1" x14ac:dyDescent="0.2">
      <c r="B377" s="492"/>
      <c r="C377" s="497" t="s">
        <v>22</v>
      </c>
      <c r="D377" s="494">
        <f t="shared" si="28"/>
        <v>338550.30093689059</v>
      </c>
      <c r="E377" s="494">
        <f t="shared" si="25"/>
        <v>775.84443964704099</v>
      </c>
      <c r="F377" s="494">
        <f t="shared" si="26"/>
        <v>67400.432787161335</v>
      </c>
      <c r="G377" s="494">
        <f t="shared" si="29"/>
        <v>68176.277226808379</v>
      </c>
      <c r="H377" s="495">
        <f t="shared" si="27"/>
        <v>271149.86814972927</v>
      </c>
      <c r="I377" s="549"/>
      <c r="J377" s="496" t="s">
        <v>937</v>
      </c>
    </row>
    <row r="378" spans="2:10" outlineLevel="1" x14ac:dyDescent="0.2">
      <c r="B378" s="492"/>
      <c r="C378" s="497" t="s">
        <v>21</v>
      </c>
      <c r="D378" s="494">
        <f t="shared" si="28"/>
        <v>271149.86814972927</v>
      </c>
      <c r="E378" s="494">
        <f t="shared" si="25"/>
        <v>621.38511450979627</v>
      </c>
      <c r="F378" s="494">
        <f t="shared" si="26"/>
        <v>67554.892112298578</v>
      </c>
      <c r="G378" s="494">
        <f t="shared" si="29"/>
        <v>68176.277226808379</v>
      </c>
      <c r="H378" s="495">
        <f t="shared" si="27"/>
        <v>203594.97603743069</v>
      </c>
      <c r="I378" s="549"/>
      <c r="J378" s="496" t="s">
        <v>937</v>
      </c>
    </row>
    <row r="379" spans="2:10" outlineLevel="1" x14ac:dyDescent="0.2">
      <c r="B379" s="492"/>
      <c r="C379" s="497" t="s">
        <v>20</v>
      </c>
      <c r="D379" s="494">
        <f t="shared" si="28"/>
        <v>203594.97603743069</v>
      </c>
      <c r="E379" s="494">
        <f t="shared" si="25"/>
        <v>466.57182008577865</v>
      </c>
      <c r="F379" s="494">
        <f t="shared" si="26"/>
        <v>67709.705406722598</v>
      </c>
      <c r="G379" s="494">
        <f t="shared" si="29"/>
        <v>68176.277226808379</v>
      </c>
      <c r="H379" s="495">
        <f t="shared" si="27"/>
        <v>135885.27063070808</v>
      </c>
      <c r="I379" s="549"/>
      <c r="J379" s="496" t="s">
        <v>937</v>
      </c>
    </row>
    <row r="380" spans="2:10" outlineLevel="1" x14ac:dyDescent="0.2">
      <c r="B380" s="492"/>
      <c r="C380" s="497" t="s">
        <v>19</v>
      </c>
      <c r="D380" s="494">
        <f t="shared" si="28"/>
        <v>135885.27063070808</v>
      </c>
      <c r="E380" s="494">
        <f t="shared" si="25"/>
        <v>311.40374519537266</v>
      </c>
      <c r="F380" s="494">
        <f t="shared" si="26"/>
        <v>67864.873481613002</v>
      </c>
      <c r="G380" s="494">
        <f t="shared" si="29"/>
        <v>68176.277226808379</v>
      </c>
      <c r="H380" s="495">
        <f t="shared" si="27"/>
        <v>68020.397149095079</v>
      </c>
      <c r="I380" s="549"/>
      <c r="J380" s="496" t="s">
        <v>937</v>
      </c>
    </row>
    <row r="381" spans="2:10" x14ac:dyDescent="0.2">
      <c r="B381" s="492" t="s">
        <v>496</v>
      </c>
      <c r="C381" s="497" t="s">
        <v>18</v>
      </c>
      <c r="D381" s="494">
        <f t="shared" si="28"/>
        <v>68020.397149095079</v>
      </c>
      <c r="E381" s="494">
        <f t="shared" si="25"/>
        <v>155.88007680000956</v>
      </c>
      <c r="F381" s="494">
        <f t="shared" si="26"/>
        <v>68020.397150008372</v>
      </c>
      <c r="G381" s="494">
        <f t="shared" si="29"/>
        <v>68176.277226808379</v>
      </c>
      <c r="H381" s="495">
        <f t="shared" si="27"/>
        <v>-9.1329275164753199E-7</v>
      </c>
      <c r="I381" s="549">
        <v>0</v>
      </c>
      <c r="J381" s="496" t="s">
        <v>937</v>
      </c>
    </row>
    <row r="382" spans="2:10" outlineLevel="1" x14ac:dyDescent="0.2">
      <c r="B382" s="492"/>
      <c r="C382" s="497" t="s">
        <v>17</v>
      </c>
      <c r="D382" s="494">
        <f t="shared" si="28"/>
        <v>-9.1329275164753199E-7</v>
      </c>
      <c r="E382" s="494">
        <f t="shared" si="25"/>
        <v>-2.0929625558589275E-9</v>
      </c>
      <c r="F382" s="494">
        <f t="shared" si="26"/>
        <v>68176.277226810475</v>
      </c>
      <c r="G382" s="494">
        <f t="shared" si="29"/>
        <v>68176.277226808379</v>
      </c>
      <c r="H382" s="495">
        <f t="shared" si="27"/>
        <v>-68176.277227723767</v>
      </c>
      <c r="I382" s="549"/>
      <c r="J382" s="496" t="s">
        <v>937</v>
      </c>
    </row>
    <row r="383" spans="2:10" outlineLevel="1" x14ac:dyDescent="0.2">
      <c r="B383" s="492"/>
      <c r="C383" s="497" t="s">
        <v>401</v>
      </c>
      <c r="D383" s="494">
        <f t="shared" si="28"/>
        <v>-68176.277227723767</v>
      </c>
      <c r="E383" s="494">
        <f t="shared" si="25"/>
        <v>-156.2373019802003</v>
      </c>
      <c r="F383" s="494">
        <f t="shared" si="26"/>
        <v>68332.514528788583</v>
      </c>
      <c r="G383" s="494">
        <f t="shared" si="29"/>
        <v>68176.277226808379</v>
      </c>
      <c r="H383" s="495">
        <f t="shared" si="27"/>
        <v>-136508.79175651236</v>
      </c>
      <c r="I383" s="549"/>
      <c r="J383" s="496" t="s">
        <v>937</v>
      </c>
    </row>
    <row r="384" spans="2:10" outlineLevel="1" x14ac:dyDescent="0.2">
      <c r="B384" s="492"/>
      <c r="C384" s="497" t="s">
        <v>402</v>
      </c>
      <c r="D384" s="494">
        <f t="shared" si="28"/>
        <v>-136508.79175651236</v>
      </c>
      <c r="E384" s="494">
        <f t="shared" si="25"/>
        <v>-312.83264777534083</v>
      </c>
      <c r="F384" s="494">
        <f t="shared" si="26"/>
        <v>68489.109874583723</v>
      </c>
      <c r="G384" s="494">
        <f t="shared" si="29"/>
        <v>68176.277226808379</v>
      </c>
      <c r="H384" s="495">
        <f t="shared" si="27"/>
        <v>-204997.90163109609</v>
      </c>
      <c r="I384" s="549"/>
      <c r="J384" s="496" t="s">
        <v>937</v>
      </c>
    </row>
    <row r="385" spans="2:10" outlineLevel="1" x14ac:dyDescent="0.2">
      <c r="B385" s="492"/>
      <c r="C385" s="497" t="s">
        <v>403</v>
      </c>
      <c r="D385" s="494">
        <f t="shared" si="28"/>
        <v>-204997.90163109609</v>
      </c>
      <c r="E385" s="494">
        <f t="shared" si="25"/>
        <v>-469.78685790459519</v>
      </c>
      <c r="F385" s="494">
        <f t="shared" si="26"/>
        <v>68646.064084712969</v>
      </c>
      <c r="G385" s="494">
        <f t="shared" si="29"/>
        <v>68176.277226808379</v>
      </c>
      <c r="H385" s="495">
        <f t="shared" si="27"/>
        <v>-273643.96571580903</v>
      </c>
      <c r="I385" s="549"/>
      <c r="J385" s="496" t="s">
        <v>937</v>
      </c>
    </row>
    <row r="386" spans="2:10" outlineLevel="1" x14ac:dyDescent="0.2">
      <c r="B386" s="492"/>
      <c r="C386" s="497" t="s">
        <v>404</v>
      </c>
      <c r="D386" s="494">
        <f t="shared" si="28"/>
        <v>-273643.96571580903</v>
      </c>
      <c r="E386" s="494">
        <f t="shared" si="25"/>
        <v>-627.10075476539566</v>
      </c>
      <c r="F386" s="494">
        <f t="shared" si="26"/>
        <v>68803.37798157378</v>
      </c>
      <c r="G386" s="494">
        <f t="shared" si="29"/>
        <v>68176.277226808379</v>
      </c>
      <c r="H386" s="495">
        <f t="shared" si="27"/>
        <v>-342447.34369738284</v>
      </c>
      <c r="I386" s="549"/>
      <c r="J386" s="496" t="s">
        <v>937</v>
      </c>
    </row>
    <row r="387" spans="2:10" outlineLevel="1" x14ac:dyDescent="0.2">
      <c r="B387" s="492"/>
      <c r="C387" s="497" t="s">
        <v>405</v>
      </c>
      <c r="D387" s="494">
        <f t="shared" si="28"/>
        <v>-342447.34369738284</v>
      </c>
      <c r="E387" s="494">
        <f t="shared" si="25"/>
        <v>-784.77516263983568</v>
      </c>
      <c r="F387" s="494">
        <f t="shared" si="26"/>
        <v>68961.052389448218</v>
      </c>
      <c r="G387" s="494">
        <f t="shared" si="29"/>
        <v>68176.277226808379</v>
      </c>
      <c r="H387" s="495">
        <f t="shared" si="27"/>
        <v>-411408.39608683105</v>
      </c>
      <c r="I387" s="549"/>
      <c r="J387" s="496" t="s">
        <v>937</v>
      </c>
    </row>
    <row r="388" spans="2:10" outlineLevel="1" x14ac:dyDescent="0.2">
      <c r="B388" s="492"/>
      <c r="C388" s="497" t="s">
        <v>406</v>
      </c>
      <c r="D388" s="494">
        <f t="shared" si="28"/>
        <v>-411408.39608683105</v>
      </c>
      <c r="E388" s="494">
        <f t="shared" si="25"/>
        <v>-942.81090769898788</v>
      </c>
      <c r="F388" s="494">
        <f t="shared" si="26"/>
        <v>69119.088134507372</v>
      </c>
      <c r="G388" s="494">
        <f t="shared" si="29"/>
        <v>68176.277226808379</v>
      </c>
      <c r="H388" s="495">
        <f t="shared" si="27"/>
        <v>-480527.48422133841</v>
      </c>
      <c r="I388" s="549"/>
      <c r="J388" s="496" t="s">
        <v>937</v>
      </c>
    </row>
    <row r="389" spans="2:10" outlineLevel="1" x14ac:dyDescent="0.2">
      <c r="B389" s="492"/>
      <c r="C389" s="497" t="s">
        <v>407</v>
      </c>
      <c r="D389" s="494">
        <f t="shared" si="28"/>
        <v>-480527.48422133841</v>
      </c>
      <c r="E389" s="494">
        <f t="shared" si="25"/>
        <v>-1101.208818007234</v>
      </c>
      <c r="F389" s="494">
        <f t="shared" si="26"/>
        <v>69277.486044815611</v>
      </c>
      <c r="G389" s="494">
        <f t="shared" si="29"/>
        <v>68176.277226808379</v>
      </c>
      <c r="H389" s="495">
        <f t="shared" si="27"/>
        <v>-549804.97026615404</v>
      </c>
      <c r="I389" s="549"/>
      <c r="J389" s="496" t="s">
        <v>937</v>
      </c>
    </row>
    <row r="390" spans="2:10" outlineLevel="1" x14ac:dyDescent="0.2">
      <c r="B390" s="492"/>
      <c r="C390" s="497" t="s">
        <v>408</v>
      </c>
      <c r="D390" s="494">
        <f t="shared" si="28"/>
        <v>-549804.97026615404</v>
      </c>
      <c r="E390" s="494">
        <f t="shared" si="25"/>
        <v>-1259.969723526603</v>
      </c>
      <c r="F390" s="494">
        <f t="shared" si="26"/>
        <v>69436.246950334986</v>
      </c>
      <c r="G390" s="494">
        <f t="shared" si="29"/>
        <v>68176.277226808379</v>
      </c>
      <c r="H390" s="495">
        <f t="shared" si="27"/>
        <v>-619241.21721648902</v>
      </c>
      <c r="I390" s="549"/>
      <c r="J390" s="496" t="s">
        <v>937</v>
      </c>
    </row>
    <row r="391" spans="2:10" outlineLevel="1" x14ac:dyDescent="0.2">
      <c r="B391" s="492"/>
      <c r="C391" s="497" t="s">
        <v>409</v>
      </c>
      <c r="D391" s="494">
        <f t="shared" si="28"/>
        <v>-619241.21721648902</v>
      </c>
      <c r="E391" s="494">
        <f t="shared" si="25"/>
        <v>-1419.0944561211206</v>
      </c>
      <c r="F391" s="494">
        <f t="shared" si="26"/>
        <v>69595.371682929501</v>
      </c>
      <c r="G391" s="494">
        <f t="shared" si="29"/>
        <v>68176.277226808379</v>
      </c>
      <c r="H391" s="495">
        <f t="shared" si="27"/>
        <v>-688836.58889941848</v>
      </c>
      <c r="I391" s="549"/>
      <c r="J391" s="496" t="s">
        <v>937</v>
      </c>
    </row>
    <row r="392" spans="2:10" outlineLevel="1" x14ac:dyDescent="0.2">
      <c r="B392" s="492"/>
      <c r="C392" s="497" t="s">
        <v>410</v>
      </c>
      <c r="D392" s="494">
        <f t="shared" si="28"/>
        <v>-688836.58889941848</v>
      </c>
      <c r="E392" s="494">
        <f t="shared" si="25"/>
        <v>-1578.5838495611674</v>
      </c>
      <c r="F392" s="494">
        <f t="shared" si="26"/>
        <v>69754.861076369547</v>
      </c>
      <c r="G392" s="494">
        <f t="shared" si="29"/>
        <v>68176.277226808379</v>
      </c>
      <c r="H392" s="495">
        <f t="shared" si="27"/>
        <v>-758591.44997578801</v>
      </c>
      <c r="I392" s="549"/>
      <c r="J392" s="496" t="s">
        <v>937</v>
      </c>
    </row>
    <row r="393" spans="2:10" x14ac:dyDescent="0.2">
      <c r="B393" s="492" t="s">
        <v>497</v>
      </c>
      <c r="C393" s="497" t="s">
        <v>411</v>
      </c>
      <c r="D393" s="494">
        <f t="shared" si="28"/>
        <v>-758591.44997578801</v>
      </c>
      <c r="E393" s="494">
        <f t="shared" si="25"/>
        <v>-1738.4387395278475</v>
      </c>
      <c r="F393" s="494">
        <f t="shared" si="26"/>
        <v>69914.715966336225</v>
      </c>
      <c r="G393" s="494">
        <f t="shared" si="29"/>
        <v>68176.277226808379</v>
      </c>
      <c r="H393" s="495">
        <f t="shared" si="27"/>
        <v>-828506.16594212421</v>
      </c>
      <c r="I393" s="549">
        <v>0</v>
      </c>
      <c r="J393" s="496" t="s">
        <v>937</v>
      </c>
    </row>
    <row r="394" spans="2:10" outlineLevel="1" x14ac:dyDescent="0.2">
      <c r="B394" s="492"/>
      <c r="C394" s="497" t="s">
        <v>412</v>
      </c>
      <c r="D394" s="494">
        <f t="shared" si="28"/>
        <v>-828506.16594212421</v>
      </c>
      <c r="E394" s="494">
        <f t="shared" si="25"/>
        <v>-1898.659963617368</v>
      </c>
      <c r="F394" s="494">
        <f t="shared" si="26"/>
        <v>70074.937190425742</v>
      </c>
      <c r="G394" s="494">
        <f t="shared" si="29"/>
        <v>68176.277226808379</v>
      </c>
      <c r="H394" s="495">
        <f t="shared" si="27"/>
        <v>-898581.10313254991</v>
      </c>
      <c r="I394" s="549"/>
      <c r="J394" s="496" t="s">
        <v>937</v>
      </c>
    </row>
    <row r="395" spans="2:10" outlineLevel="1" x14ac:dyDescent="0.2">
      <c r="B395" s="492"/>
      <c r="C395" s="497" t="s">
        <v>413</v>
      </c>
      <c r="D395" s="494">
        <f t="shared" si="28"/>
        <v>-898581.10313254991</v>
      </c>
      <c r="E395" s="494">
        <f t="shared" si="25"/>
        <v>-2059.2483613454269</v>
      </c>
      <c r="F395" s="494">
        <f t="shared" si="26"/>
        <v>70235.525588153803</v>
      </c>
      <c r="G395" s="494">
        <f t="shared" si="29"/>
        <v>68176.277226808379</v>
      </c>
      <c r="H395" s="495">
        <f t="shared" si="27"/>
        <v>-968816.62872070377</v>
      </c>
      <c r="I395" s="549"/>
      <c r="J395" s="496" t="s">
        <v>937</v>
      </c>
    </row>
    <row r="396" spans="2:10" outlineLevel="1" x14ac:dyDescent="0.2">
      <c r="B396" s="492"/>
      <c r="C396" s="497" t="s">
        <v>414</v>
      </c>
      <c r="D396" s="494">
        <f t="shared" si="28"/>
        <v>-968816.62872070377</v>
      </c>
      <c r="E396" s="494">
        <f t="shared" si="25"/>
        <v>-2220.204774151613</v>
      </c>
      <c r="F396" s="494">
        <f t="shared" si="26"/>
        <v>70396.482000959993</v>
      </c>
      <c r="G396" s="494">
        <f t="shared" si="29"/>
        <v>68176.277226808379</v>
      </c>
      <c r="H396" s="495">
        <f t="shared" si="27"/>
        <v>-1039213.1107216638</v>
      </c>
      <c r="I396" s="549"/>
      <c r="J396" s="496" t="s">
        <v>937</v>
      </c>
    </row>
    <row r="397" spans="2:10" outlineLevel="1" x14ac:dyDescent="0.2">
      <c r="B397" s="492"/>
      <c r="C397" s="497" t="s">
        <v>415</v>
      </c>
      <c r="D397" s="494">
        <f t="shared" si="28"/>
        <v>-1039213.1107216638</v>
      </c>
      <c r="E397" s="494">
        <f t="shared" si="25"/>
        <v>-2381.5300454038129</v>
      </c>
      <c r="F397" s="494">
        <f t="shared" si="26"/>
        <v>70557.807272212187</v>
      </c>
      <c r="G397" s="494">
        <f t="shared" si="29"/>
        <v>68176.277226808379</v>
      </c>
      <c r="H397" s="495">
        <f t="shared" si="27"/>
        <v>-1109770.9179938759</v>
      </c>
      <c r="I397" s="549"/>
      <c r="J397" s="496" t="s">
        <v>937</v>
      </c>
    </row>
    <row r="398" spans="2:10" outlineLevel="1" x14ac:dyDescent="0.2">
      <c r="B398" s="492"/>
      <c r="C398" s="497" t="s">
        <v>416</v>
      </c>
      <c r="D398" s="494">
        <f t="shared" si="28"/>
        <v>-1109770.9179938759</v>
      </c>
      <c r="E398" s="494">
        <f t="shared" si="25"/>
        <v>-2543.2250204026323</v>
      </c>
      <c r="F398" s="494">
        <f t="shared" si="26"/>
        <v>70719.502247211014</v>
      </c>
      <c r="G398" s="494">
        <f t="shared" si="29"/>
        <v>68176.277226808379</v>
      </c>
      <c r="H398" s="495">
        <f t="shared" si="27"/>
        <v>-1180490.420241087</v>
      </c>
      <c r="I398" s="549"/>
      <c r="J398" s="496" t="s">
        <v>937</v>
      </c>
    </row>
    <row r="399" spans="2:10" outlineLevel="1" x14ac:dyDescent="0.2">
      <c r="B399" s="492"/>
      <c r="C399" s="497" t="s">
        <v>417</v>
      </c>
      <c r="D399" s="494">
        <f t="shared" si="28"/>
        <v>-1180490.420241087</v>
      </c>
      <c r="E399" s="494">
        <f t="shared" si="25"/>
        <v>-2705.2905463858242</v>
      </c>
      <c r="F399" s="494">
        <f t="shared" si="26"/>
        <v>70881.567773194198</v>
      </c>
      <c r="G399" s="494">
        <f t="shared" si="29"/>
        <v>68176.277226808379</v>
      </c>
      <c r="H399" s="495">
        <f t="shared" si="27"/>
        <v>-1251371.9880142813</v>
      </c>
      <c r="I399" s="549"/>
      <c r="J399" s="496" t="s">
        <v>937</v>
      </c>
    </row>
    <row r="400" spans="2:10" outlineLevel="1" x14ac:dyDescent="0.2">
      <c r="B400" s="492"/>
      <c r="C400" s="497" t="s">
        <v>418</v>
      </c>
      <c r="D400" s="494">
        <f t="shared" si="28"/>
        <v>-1251371.9880142813</v>
      </c>
      <c r="E400" s="494">
        <f t="shared" si="25"/>
        <v>-2867.7274725327279</v>
      </c>
      <c r="F400" s="494">
        <f t="shared" si="26"/>
        <v>71044.004699341109</v>
      </c>
      <c r="G400" s="494">
        <f t="shared" si="29"/>
        <v>68176.277226808379</v>
      </c>
      <c r="H400" s="495">
        <f t="shared" si="27"/>
        <v>-1322415.9927136223</v>
      </c>
      <c r="I400" s="549"/>
      <c r="J400" s="496" t="s">
        <v>937</v>
      </c>
    </row>
    <row r="401" spans="2:10" outlineLevel="1" x14ac:dyDescent="0.2">
      <c r="B401" s="492"/>
      <c r="C401" s="497" t="s">
        <v>419</v>
      </c>
      <c r="D401" s="494">
        <f t="shared" si="28"/>
        <v>-1322415.9927136223</v>
      </c>
      <c r="E401" s="494">
        <f t="shared" si="25"/>
        <v>-3030.5366499687179</v>
      </c>
      <c r="F401" s="494">
        <f t="shared" si="26"/>
        <v>71206.813876777102</v>
      </c>
      <c r="G401" s="494">
        <f t="shared" si="29"/>
        <v>68176.277226808379</v>
      </c>
      <c r="H401" s="495">
        <f t="shared" si="27"/>
        <v>-1393622.8065903995</v>
      </c>
      <c r="I401" s="549"/>
      <c r="J401" s="496" t="s">
        <v>937</v>
      </c>
    </row>
    <row r="402" spans="2:10" outlineLevel="1" x14ac:dyDescent="0.2">
      <c r="B402" s="492"/>
      <c r="C402" s="497" t="s">
        <v>420</v>
      </c>
      <c r="D402" s="494">
        <f t="shared" si="28"/>
        <v>-1393622.8065903995</v>
      </c>
      <c r="E402" s="494">
        <f t="shared" si="25"/>
        <v>-3193.7189317696657</v>
      </c>
      <c r="F402" s="494">
        <f t="shared" si="26"/>
        <v>71369.99615857804</v>
      </c>
      <c r="G402" s="494">
        <f t="shared" si="29"/>
        <v>68176.277226808379</v>
      </c>
      <c r="H402" s="495">
        <f t="shared" si="27"/>
        <v>-1464992.8027489774</v>
      </c>
      <c r="I402" s="549"/>
      <c r="J402" s="496" t="s">
        <v>937</v>
      </c>
    </row>
    <row r="403" spans="2:10" outlineLevel="1" x14ac:dyDescent="0.2">
      <c r="B403" s="492"/>
      <c r="C403" s="497" t="s">
        <v>421</v>
      </c>
      <c r="D403" s="494">
        <f t="shared" si="28"/>
        <v>-1464992.8027489774</v>
      </c>
      <c r="E403" s="494">
        <f t="shared" si="25"/>
        <v>-3357.2751729664064</v>
      </c>
      <c r="F403" s="494">
        <f t="shared" si="26"/>
        <v>71533.55239977478</v>
      </c>
      <c r="G403" s="494">
        <f t="shared" si="29"/>
        <v>68176.277226808379</v>
      </c>
      <c r="H403" s="495">
        <f t="shared" si="27"/>
        <v>-1536526.3551487522</v>
      </c>
      <c r="I403" s="549"/>
      <c r="J403" s="496" t="s">
        <v>937</v>
      </c>
    </row>
    <row r="404" spans="2:10" outlineLevel="1" x14ac:dyDescent="0.2">
      <c r="B404" s="492"/>
      <c r="C404" s="497" t="s">
        <v>422</v>
      </c>
      <c r="D404" s="494">
        <f t="shared" si="28"/>
        <v>-1536526.3551487522</v>
      </c>
      <c r="E404" s="494">
        <f t="shared" si="25"/>
        <v>-3521.2062305492241</v>
      </c>
      <c r="F404" s="494">
        <f t="shared" si="26"/>
        <v>71697.483457357608</v>
      </c>
      <c r="G404" s="494">
        <f t="shared" si="29"/>
        <v>68176.277226808379</v>
      </c>
      <c r="H404" s="495">
        <f t="shared" si="27"/>
        <v>-1608223.8386061098</v>
      </c>
      <c r="I404" s="549"/>
      <c r="J404" s="496" t="s">
        <v>937</v>
      </c>
    </row>
    <row r="405" spans="2:10" x14ac:dyDescent="0.2">
      <c r="B405" s="492" t="s">
        <v>498</v>
      </c>
      <c r="C405" s="497" t="s">
        <v>423</v>
      </c>
      <c r="D405" s="494">
        <f t="shared" si="28"/>
        <v>-1608223.8386061098</v>
      </c>
      <c r="E405" s="494">
        <f t="shared" si="25"/>
        <v>-3685.5129634723353</v>
      </c>
      <c r="F405" s="494">
        <f t="shared" si="26"/>
        <v>71861.790190280721</v>
      </c>
      <c r="G405" s="494">
        <f t="shared" si="29"/>
        <v>68176.277226808379</v>
      </c>
      <c r="H405" s="495">
        <f t="shared" si="27"/>
        <v>-1680085.6287963905</v>
      </c>
      <c r="I405" s="549">
        <v>0</v>
      </c>
      <c r="J405" s="496" t="s">
        <v>937</v>
      </c>
    </row>
    <row r="406" spans="2:10" outlineLevel="1" x14ac:dyDescent="0.2">
      <c r="B406" s="492"/>
      <c r="C406" s="497" t="s">
        <v>424</v>
      </c>
      <c r="D406" s="494">
        <f t="shared" si="28"/>
        <v>-1680085.6287963905</v>
      </c>
      <c r="E406" s="494">
        <f t="shared" ref="E406:E469" si="30">+D406*($O$5/12)</f>
        <v>-3850.1962326583948</v>
      </c>
      <c r="F406" s="494">
        <f t="shared" ref="F406:F469" si="31">+G406-E406</f>
        <v>72026.473459466768</v>
      </c>
      <c r="G406" s="494">
        <f t="shared" si="29"/>
        <v>68176.277226808379</v>
      </c>
      <c r="H406" s="495">
        <f t="shared" ref="H406:H469" si="32">+D406-F406-I406</f>
        <v>-1752112.1022558573</v>
      </c>
      <c r="I406" s="549"/>
      <c r="J406" s="496" t="s">
        <v>937</v>
      </c>
    </row>
    <row r="407" spans="2:10" outlineLevel="1" x14ac:dyDescent="0.2">
      <c r="B407" s="492"/>
      <c r="C407" s="497" t="s">
        <v>425</v>
      </c>
      <c r="D407" s="494">
        <f t="shared" ref="D407:D470" si="33">+H406</f>
        <v>-1752112.1022558573</v>
      </c>
      <c r="E407" s="494">
        <f t="shared" si="30"/>
        <v>-4015.2569010030065</v>
      </c>
      <c r="F407" s="494">
        <f t="shared" si="31"/>
        <v>72191.534127811392</v>
      </c>
      <c r="G407" s="494">
        <f t="shared" ref="G407:G470" si="34">+G406</f>
        <v>68176.277226808379</v>
      </c>
      <c r="H407" s="495">
        <f t="shared" si="32"/>
        <v>-1824303.6363836688</v>
      </c>
      <c r="I407" s="549"/>
      <c r="J407" s="496" t="s">
        <v>937</v>
      </c>
    </row>
    <row r="408" spans="2:10" outlineLevel="1" x14ac:dyDescent="0.2">
      <c r="B408" s="492"/>
      <c r="C408" s="497" t="s">
        <v>426</v>
      </c>
      <c r="D408" s="494">
        <f t="shared" si="33"/>
        <v>-1824303.6363836688</v>
      </c>
      <c r="E408" s="494">
        <f t="shared" si="30"/>
        <v>-4180.6958333792409</v>
      </c>
      <c r="F408" s="494">
        <f t="shared" si="31"/>
        <v>72356.973060187622</v>
      </c>
      <c r="G408" s="494">
        <f t="shared" si="34"/>
        <v>68176.277226808379</v>
      </c>
      <c r="H408" s="495">
        <f t="shared" si="32"/>
        <v>-1896660.6094438564</v>
      </c>
      <c r="I408" s="549"/>
      <c r="J408" s="496" t="s">
        <v>937</v>
      </c>
    </row>
    <row r="409" spans="2:10" outlineLevel="1" x14ac:dyDescent="0.2">
      <c r="B409" s="492"/>
      <c r="C409" s="497" t="s">
        <v>427</v>
      </c>
      <c r="D409" s="494">
        <f t="shared" si="33"/>
        <v>-1896660.6094438564</v>
      </c>
      <c r="E409" s="494">
        <f t="shared" si="30"/>
        <v>-4346.5138966421709</v>
      </c>
      <c r="F409" s="494">
        <f t="shared" si="31"/>
        <v>72522.791123450545</v>
      </c>
      <c r="G409" s="494">
        <f t="shared" si="34"/>
        <v>68176.277226808379</v>
      </c>
      <c r="H409" s="495">
        <f t="shared" si="32"/>
        <v>-1969183.4005673069</v>
      </c>
      <c r="I409" s="549"/>
      <c r="J409" s="496" t="s">
        <v>937</v>
      </c>
    </row>
    <row r="410" spans="2:10" outlineLevel="1" x14ac:dyDescent="0.2">
      <c r="B410" s="492"/>
      <c r="C410" s="497" t="s">
        <v>428</v>
      </c>
      <c r="D410" s="494">
        <f t="shared" si="33"/>
        <v>-1969183.4005673069</v>
      </c>
      <c r="E410" s="494">
        <f t="shared" si="30"/>
        <v>-4512.7119596334114</v>
      </c>
      <c r="F410" s="494">
        <f t="shared" si="31"/>
        <v>72688.989186441788</v>
      </c>
      <c r="G410" s="494">
        <f t="shared" si="34"/>
        <v>68176.277226808379</v>
      </c>
      <c r="H410" s="495">
        <f t="shared" si="32"/>
        <v>-2041872.3897537487</v>
      </c>
      <c r="I410" s="549"/>
      <c r="J410" s="496" t="s">
        <v>937</v>
      </c>
    </row>
    <row r="411" spans="2:10" outlineLevel="1" x14ac:dyDescent="0.2">
      <c r="B411" s="492"/>
      <c r="C411" s="497" t="s">
        <v>429</v>
      </c>
      <c r="D411" s="494">
        <f t="shared" si="33"/>
        <v>-2041872.3897537487</v>
      </c>
      <c r="E411" s="494">
        <f t="shared" si="30"/>
        <v>-4679.2908931856737</v>
      </c>
      <c r="F411" s="494">
        <f t="shared" si="31"/>
        <v>72855.568119994059</v>
      </c>
      <c r="G411" s="494">
        <f t="shared" si="34"/>
        <v>68176.277226808379</v>
      </c>
      <c r="H411" s="495">
        <f t="shared" si="32"/>
        <v>-2114727.9578737426</v>
      </c>
      <c r="I411" s="549"/>
      <c r="J411" s="496" t="s">
        <v>937</v>
      </c>
    </row>
    <row r="412" spans="2:10" outlineLevel="1" x14ac:dyDescent="0.2">
      <c r="B412" s="492"/>
      <c r="C412" s="497" t="s">
        <v>430</v>
      </c>
      <c r="D412" s="494">
        <f t="shared" si="33"/>
        <v>-2114727.9578737426</v>
      </c>
      <c r="E412" s="494">
        <f t="shared" si="30"/>
        <v>-4846.2515701273269</v>
      </c>
      <c r="F412" s="494">
        <f t="shared" si="31"/>
        <v>73022.528796935701</v>
      </c>
      <c r="G412" s="494">
        <f t="shared" si="34"/>
        <v>68176.277226808379</v>
      </c>
      <c r="H412" s="495">
        <f t="shared" si="32"/>
        <v>-2187750.4866706785</v>
      </c>
      <c r="I412" s="549"/>
      <c r="J412" s="496" t="s">
        <v>937</v>
      </c>
    </row>
    <row r="413" spans="2:10" outlineLevel="1" x14ac:dyDescent="0.2">
      <c r="B413" s="492"/>
      <c r="C413" s="497" t="s">
        <v>431</v>
      </c>
      <c r="D413" s="494">
        <f t="shared" si="33"/>
        <v>-2187750.4866706785</v>
      </c>
      <c r="E413" s="494">
        <f t="shared" si="30"/>
        <v>-5013.594865286972</v>
      </c>
      <c r="F413" s="494">
        <f t="shared" si="31"/>
        <v>73189.872092095349</v>
      </c>
      <c r="G413" s="494">
        <f t="shared" si="34"/>
        <v>68176.277226808379</v>
      </c>
      <c r="H413" s="495">
        <f t="shared" si="32"/>
        <v>-2260940.3587627737</v>
      </c>
      <c r="I413" s="549"/>
      <c r="J413" s="496" t="s">
        <v>937</v>
      </c>
    </row>
    <row r="414" spans="2:10" outlineLevel="1" x14ac:dyDescent="0.2">
      <c r="B414" s="492"/>
      <c r="C414" s="497" t="s">
        <v>432</v>
      </c>
      <c r="D414" s="494">
        <f t="shared" si="33"/>
        <v>-2260940.3587627737</v>
      </c>
      <c r="E414" s="494">
        <f t="shared" si="30"/>
        <v>-5181.3216554980227</v>
      </c>
      <c r="F414" s="494">
        <f t="shared" si="31"/>
        <v>73357.598882306396</v>
      </c>
      <c r="G414" s="494">
        <f t="shared" si="34"/>
        <v>68176.277226808379</v>
      </c>
      <c r="H414" s="495">
        <f t="shared" si="32"/>
        <v>-2334297.9576450801</v>
      </c>
      <c r="I414" s="549"/>
      <c r="J414" s="496" t="s">
        <v>937</v>
      </c>
    </row>
    <row r="415" spans="2:10" outlineLevel="1" x14ac:dyDescent="0.2">
      <c r="B415" s="492"/>
      <c r="C415" s="497" t="s">
        <v>433</v>
      </c>
      <c r="D415" s="494">
        <f t="shared" si="33"/>
        <v>-2334297.9576450801</v>
      </c>
      <c r="E415" s="494">
        <f t="shared" si="30"/>
        <v>-5349.4328196033084</v>
      </c>
      <c r="F415" s="494">
        <f t="shared" si="31"/>
        <v>73525.710046411681</v>
      </c>
      <c r="G415" s="494">
        <f t="shared" si="34"/>
        <v>68176.277226808379</v>
      </c>
      <c r="H415" s="495">
        <f t="shared" si="32"/>
        <v>-2407823.6676914915</v>
      </c>
      <c r="I415" s="549"/>
      <c r="J415" s="496" t="s">
        <v>937</v>
      </c>
    </row>
    <row r="416" spans="2:10" outlineLevel="1" x14ac:dyDescent="0.2">
      <c r="B416" s="492"/>
      <c r="C416" s="497" t="s">
        <v>434</v>
      </c>
      <c r="D416" s="494">
        <f t="shared" si="33"/>
        <v>-2407823.6676914915</v>
      </c>
      <c r="E416" s="494">
        <f t="shared" si="30"/>
        <v>-5517.9292384596683</v>
      </c>
      <c r="F416" s="494">
        <f t="shared" si="31"/>
        <v>73694.206465268042</v>
      </c>
      <c r="G416" s="494">
        <f t="shared" si="34"/>
        <v>68176.277226808379</v>
      </c>
      <c r="H416" s="495">
        <f t="shared" si="32"/>
        <v>-2481517.8741567596</v>
      </c>
      <c r="I416" s="549"/>
      <c r="J416" s="496" t="s">
        <v>937</v>
      </c>
    </row>
    <row r="417" spans="2:10" x14ac:dyDescent="0.2">
      <c r="B417" s="492" t="s">
        <v>499</v>
      </c>
      <c r="C417" s="497" t="s">
        <v>435</v>
      </c>
      <c r="D417" s="494">
        <f t="shared" si="33"/>
        <v>-2481517.8741567596</v>
      </c>
      <c r="E417" s="494">
        <f t="shared" si="30"/>
        <v>-5686.8117949425741</v>
      </c>
      <c r="F417" s="494">
        <f t="shared" si="31"/>
        <v>73863.089021750959</v>
      </c>
      <c r="G417" s="494">
        <f t="shared" si="34"/>
        <v>68176.277226808379</v>
      </c>
      <c r="H417" s="495">
        <f t="shared" si="32"/>
        <v>-2555380.9631785108</v>
      </c>
      <c r="I417" s="549">
        <v>0</v>
      </c>
      <c r="J417" s="496" t="s">
        <v>937</v>
      </c>
    </row>
    <row r="418" spans="2:10" outlineLevel="1" x14ac:dyDescent="0.2">
      <c r="B418" s="492"/>
      <c r="C418" s="497" t="s">
        <v>436</v>
      </c>
      <c r="D418" s="494">
        <f t="shared" si="33"/>
        <v>-2555380.9631785108</v>
      </c>
      <c r="E418" s="494">
        <f t="shared" si="30"/>
        <v>-5856.0813739507539</v>
      </c>
      <c r="F418" s="494">
        <f t="shared" si="31"/>
        <v>74032.358600759137</v>
      </c>
      <c r="G418" s="494">
        <f t="shared" si="34"/>
        <v>68176.277226808379</v>
      </c>
      <c r="H418" s="495">
        <f t="shared" si="32"/>
        <v>-2629413.3217792697</v>
      </c>
      <c r="I418" s="549"/>
      <c r="J418" s="496" t="s">
        <v>937</v>
      </c>
    </row>
    <row r="419" spans="2:10" outlineLevel="1" x14ac:dyDescent="0.2">
      <c r="B419" s="492"/>
      <c r="C419" s="497" t="s">
        <v>437</v>
      </c>
      <c r="D419" s="494">
        <f t="shared" si="33"/>
        <v>-2629413.3217792697</v>
      </c>
      <c r="E419" s="494">
        <f t="shared" si="30"/>
        <v>-6025.7388624108262</v>
      </c>
      <c r="F419" s="494">
        <f t="shared" si="31"/>
        <v>74202.016089219207</v>
      </c>
      <c r="G419" s="494">
        <f t="shared" si="34"/>
        <v>68176.277226808379</v>
      </c>
      <c r="H419" s="495">
        <f t="shared" si="32"/>
        <v>-2703615.3378684889</v>
      </c>
      <c r="I419" s="549"/>
      <c r="J419" s="496" t="s">
        <v>937</v>
      </c>
    </row>
    <row r="420" spans="2:10" outlineLevel="1" x14ac:dyDescent="0.2">
      <c r="B420" s="492"/>
      <c r="C420" s="497" t="s">
        <v>438</v>
      </c>
      <c r="D420" s="494">
        <f t="shared" si="33"/>
        <v>-2703615.3378684889</v>
      </c>
      <c r="E420" s="494">
        <f t="shared" si="30"/>
        <v>-6195.7851492819536</v>
      </c>
      <c r="F420" s="494">
        <f t="shared" si="31"/>
        <v>74372.062376090325</v>
      </c>
      <c r="G420" s="494">
        <f t="shared" si="34"/>
        <v>68176.277226808379</v>
      </c>
      <c r="H420" s="495">
        <f t="shared" si="32"/>
        <v>-2777987.4002445792</v>
      </c>
      <c r="I420" s="549"/>
      <c r="J420" s="496" t="s">
        <v>937</v>
      </c>
    </row>
    <row r="421" spans="2:10" outlineLevel="1" x14ac:dyDescent="0.2">
      <c r="B421" s="492"/>
      <c r="C421" s="497" t="s">
        <v>439</v>
      </c>
      <c r="D421" s="494">
        <f t="shared" si="33"/>
        <v>-2777987.4002445792</v>
      </c>
      <c r="E421" s="494">
        <f t="shared" si="30"/>
        <v>-6366.2211255604943</v>
      </c>
      <c r="F421" s="494">
        <f t="shared" si="31"/>
        <v>74542.498352368872</v>
      </c>
      <c r="G421" s="494">
        <f t="shared" si="34"/>
        <v>68176.277226808379</v>
      </c>
      <c r="H421" s="495">
        <f t="shared" si="32"/>
        <v>-2852529.898596948</v>
      </c>
      <c r="I421" s="549"/>
      <c r="J421" s="496" t="s">
        <v>937</v>
      </c>
    </row>
    <row r="422" spans="2:10" outlineLevel="1" x14ac:dyDescent="0.2">
      <c r="B422" s="492"/>
      <c r="C422" s="497" t="s">
        <v>440</v>
      </c>
      <c r="D422" s="494">
        <f t="shared" si="33"/>
        <v>-2852529.898596948</v>
      </c>
      <c r="E422" s="494">
        <f t="shared" si="30"/>
        <v>-6537.0476842846729</v>
      </c>
      <c r="F422" s="494">
        <f t="shared" si="31"/>
        <v>74713.324911093048</v>
      </c>
      <c r="G422" s="494">
        <f t="shared" si="34"/>
        <v>68176.277226808379</v>
      </c>
      <c r="H422" s="495">
        <f t="shared" si="32"/>
        <v>-2927243.2235080409</v>
      </c>
      <c r="I422" s="549"/>
      <c r="J422" s="496" t="s">
        <v>937</v>
      </c>
    </row>
    <row r="423" spans="2:10" outlineLevel="1" x14ac:dyDescent="0.2">
      <c r="B423" s="492"/>
      <c r="C423" s="497" t="s">
        <v>441</v>
      </c>
      <c r="D423" s="494">
        <f t="shared" si="33"/>
        <v>-2927243.2235080409</v>
      </c>
      <c r="E423" s="494">
        <f t="shared" si="30"/>
        <v>-6708.2657205392607</v>
      </c>
      <c r="F423" s="494">
        <f t="shared" si="31"/>
        <v>74884.54294734764</v>
      </c>
      <c r="G423" s="494">
        <f t="shared" si="34"/>
        <v>68176.277226808379</v>
      </c>
      <c r="H423" s="495">
        <f t="shared" si="32"/>
        <v>-3002127.7664553886</v>
      </c>
      <c r="I423" s="549"/>
      <c r="J423" s="496" t="s">
        <v>937</v>
      </c>
    </row>
    <row r="424" spans="2:10" outlineLevel="1" x14ac:dyDescent="0.2">
      <c r="B424" s="492"/>
      <c r="C424" s="497" t="s">
        <v>442</v>
      </c>
      <c r="D424" s="494">
        <f t="shared" si="33"/>
        <v>-3002127.7664553886</v>
      </c>
      <c r="E424" s="494">
        <f t="shared" si="30"/>
        <v>-6879.8761314602652</v>
      </c>
      <c r="F424" s="494">
        <f t="shared" si="31"/>
        <v>75056.153358268639</v>
      </c>
      <c r="G424" s="494">
        <f t="shared" si="34"/>
        <v>68176.277226808379</v>
      </c>
      <c r="H424" s="495">
        <f t="shared" si="32"/>
        <v>-3077183.9198136572</v>
      </c>
      <c r="I424" s="549"/>
      <c r="J424" s="496" t="s">
        <v>937</v>
      </c>
    </row>
    <row r="425" spans="2:10" outlineLevel="1" x14ac:dyDescent="0.2">
      <c r="B425" s="492"/>
      <c r="C425" s="497" t="s">
        <v>443</v>
      </c>
      <c r="D425" s="494">
        <f t="shared" si="33"/>
        <v>-3077183.9198136572</v>
      </c>
      <c r="E425" s="494">
        <f t="shared" si="30"/>
        <v>-7051.8798162396315</v>
      </c>
      <c r="F425" s="494">
        <f t="shared" si="31"/>
        <v>75228.157043048006</v>
      </c>
      <c r="G425" s="494">
        <f t="shared" si="34"/>
        <v>68176.277226808379</v>
      </c>
      <c r="H425" s="495">
        <f t="shared" si="32"/>
        <v>-3152412.0768567054</v>
      </c>
      <c r="I425" s="549"/>
      <c r="J425" s="496" t="s">
        <v>937</v>
      </c>
    </row>
    <row r="426" spans="2:10" outlineLevel="1" x14ac:dyDescent="0.2">
      <c r="B426" s="492"/>
      <c r="C426" s="497" t="s">
        <v>444</v>
      </c>
      <c r="D426" s="494">
        <f t="shared" si="33"/>
        <v>-3152412.0768567054</v>
      </c>
      <c r="E426" s="494">
        <f t="shared" si="30"/>
        <v>-7224.2776761299501</v>
      </c>
      <c r="F426" s="494">
        <f t="shared" si="31"/>
        <v>75400.554902938326</v>
      </c>
      <c r="G426" s="494">
        <f t="shared" si="34"/>
        <v>68176.277226808379</v>
      </c>
      <c r="H426" s="495">
        <f t="shared" si="32"/>
        <v>-3227812.6317596436</v>
      </c>
      <c r="I426" s="549"/>
      <c r="J426" s="496" t="s">
        <v>937</v>
      </c>
    </row>
    <row r="427" spans="2:10" outlineLevel="1" x14ac:dyDescent="0.2">
      <c r="B427" s="492"/>
      <c r="C427" s="497" t="s">
        <v>445</v>
      </c>
      <c r="D427" s="494">
        <f t="shared" si="33"/>
        <v>-3227812.6317596436</v>
      </c>
      <c r="E427" s="494">
        <f t="shared" si="30"/>
        <v>-7397.0706144491833</v>
      </c>
      <c r="F427" s="494">
        <f t="shared" si="31"/>
        <v>75573.347841257564</v>
      </c>
      <c r="G427" s="494">
        <f t="shared" si="34"/>
        <v>68176.277226808379</v>
      </c>
      <c r="H427" s="495">
        <f t="shared" si="32"/>
        <v>-3303385.9796009012</v>
      </c>
      <c r="I427" s="549"/>
      <c r="J427" s="496" t="s">
        <v>937</v>
      </c>
    </row>
    <row r="428" spans="2:10" outlineLevel="1" x14ac:dyDescent="0.2">
      <c r="B428" s="492"/>
      <c r="C428" s="497" t="s">
        <v>446</v>
      </c>
      <c r="D428" s="494">
        <f t="shared" si="33"/>
        <v>-3303385.9796009012</v>
      </c>
      <c r="E428" s="494">
        <f t="shared" si="30"/>
        <v>-7570.2595365853986</v>
      </c>
      <c r="F428" s="494">
        <f t="shared" si="31"/>
        <v>75746.536763393771</v>
      </c>
      <c r="G428" s="494">
        <f t="shared" si="34"/>
        <v>68176.277226808379</v>
      </c>
      <c r="H428" s="495">
        <f t="shared" si="32"/>
        <v>-3379132.516364295</v>
      </c>
      <c r="I428" s="549"/>
      <c r="J428" s="496" t="s">
        <v>937</v>
      </c>
    </row>
    <row r="429" spans="2:10" x14ac:dyDescent="0.2">
      <c r="B429" s="492" t="s">
        <v>500</v>
      </c>
      <c r="C429" s="497" t="s">
        <v>447</v>
      </c>
      <c r="D429" s="494">
        <f t="shared" si="33"/>
        <v>-3379132.516364295</v>
      </c>
      <c r="E429" s="494">
        <f t="shared" si="30"/>
        <v>-7743.8453500015094</v>
      </c>
      <c r="F429" s="494">
        <f t="shared" si="31"/>
        <v>75920.122576809896</v>
      </c>
      <c r="G429" s="494">
        <f t="shared" si="34"/>
        <v>68176.277226808379</v>
      </c>
      <c r="H429" s="495">
        <f t="shared" si="32"/>
        <v>-3455052.638941105</v>
      </c>
      <c r="I429" s="549">
        <v>0</v>
      </c>
      <c r="J429" s="496" t="s">
        <v>937</v>
      </c>
    </row>
    <row r="430" spans="2:10" outlineLevel="1" x14ac:dyDescent="0.2">
      <c r="B430" s="492"/>
      <c r="C430" s="497" t="s">
        <v>448</v>
      </c>
      <c r="D430" s="494">
        <f t="shared" si="33"/>
        <v>-3455052.638941105</v>
      </c>
      <c r="E430" s="494">
        <f t="shared" si="30"/>
        <v>-7917.8289642400323</v>
      </c>
      <c r="F430" s="494">
        <f t="shared" si="31"/>
        <v>76094.106191048413</v>
      </c>
      <c r="G430" s="494">
        <f t="shared" si="34"/>
        <v>68176.277226808379</v>
      </c>
      <c r="H430" s="495">
        <f t="shared" si="32"/>
        <v>-3531146.7451321534</v>
      </c>
      <c r="I430" s="549"/>
      <c r="J430" s="496" t="s">
        <v>937</v>
      </c>
    </row>
    <row r="431" spans="2:10" outlineLevel="1" x14ac:dyDescent="0.2">
      <c r="B431" s="492"/>
      <c r="C431" s="497" t="s">
        <v>449</v>
      </c>
      <c r="D431" s="494">
        <f t="shared" si="33"/>
        <v>-3531146.7451321534</v>
      </c>
      <c r="E431" s="494">
        <f t="shared" si="30"/>
        <v>-8092.2112909278512</v>
      </c>
      <c r="F431" s="494">
        <f t="shared" si="31"/>
        <v>76268.48851773623</v>
      </c>
      <c r="G431" s="494">
        <f t="shared" si="34"/>
        <v>68176.277226808379</v>
      </c>
      <c r="H431" s="495">
        <f t="shared" si="32"/>
        <v>-3607415.2336498895</v>
      </c>
      <c r="I431" s="549"/>
      <c r="J431" s="496" t="s">
        <v>937</v>
      </c>
    </row>
    <row r="432" spans="2:10" outlineLevel="1" x14ac:dyDescent="0.2">
      <c r="B432" s="492"/>
      <c r="C432" s="497" t="s">
        <v>450</v>
      </c>
      <c r="D432" s="494">
        <f t="shared" si="33"/>
        <v>-3607415.2336498895</v>
      </c>
      <c r="E432" s="494">
        <f t="shared" si="30"/>
        <v>-8266.9932437809966</v>
      </c>
      <c r="F432" s="494">
        <f t="shared" si="31"/>
        <v>76443.27047058937</v>
      </c>
      <c r="G432" s="494">
        <f t="shared" si="34"/>
        <v>68176.277226808379</v>
      </c>
      <c r="H432" s="495">
        <f t="shared" si="32"/>
        <v>-3683858.5041204789</v>
      </c>
      <c r="I432" s="549"/>
      <c r="J432" s="496" t="s">
        <v>937</v>
      </c>
    </row>
    <row r="433" spans="2:10" outlineLevel="1" x14ac:dyDescent="0.2">
      <c r="B433" s="492"/>
      <c r="C433" s="497" t="s">
        <v>451</v>
      </c>
      <c r="D433" s="494">
        <f t="shared" si="33"/>
        <v>-3683858.5041204789</v>
      </c>
      <c r="E433" s="494">
        <f t="shared" si="30"/>
        <v>-8442.1757386094305</v>
      </c>
      <c r="F433" s="494">
        <f t="shared" si="31"/>
        <v>76618.452965417804</v>
      </c>
      <c r="G433" s="494">
        <f t="shared" si="34"/>
        <v>68176.277226808379</v>
      </c>
      <c r="H433" s="495">
        <f t="shared" si="32"/>
        <v>-3760476.9570858967</v>
      </c>
      <c r="I433" s="549"/>
      <c r="J433" s="496" t="s">
        <v>937</v>
      </c>
    </row>
    <row r="434" spans="2:10" outlineLevel="1" x14ac:dyDescent="0.2">
      <c r="B434" s="492"/>
      <c r="C434" s="497" t="s">
        <v>452</v>
      </c>
      <c r="D434" s="494">
        <f t="shared" si="33"/>
        <v>-3760476.9570858967</v>
      </c>
      <c r="E434" s="494">
        <f t="shared" si="30"/>
        <v>-8617.7596933218465</v>
      </c>
      <c r="F434" s="494">
        <f t="shared" si="31"/>
        <v>76794.036920130224</v>
      </c>
      <c r="G434" s="494">
        <f t="shared" si="34"/>
        <v>68176.277226808379</v>
      </c>
      <c r="H434" s="495">
        <f t="shared" si="32"/>
        <v>-3837270.994006027</v>
      </c>
      <c r="I434" s="549"/>
      <c r="J434" s="496" t="s">
        <v>937</v>
      </c>
    </row>
    <row r="435" spans="2:10" outlineLevel="1" x14ac:dyDescent="0.2">
      <c r="B435" s="492"/>
      <c r="C435" s="497" t="s">
        <v>453</v>
      </c>
      <c r="D435" s="494">
        <f t="shared" si="33"/>
        <v>-3837270.994006027</v>
      </c>
      <c r="E435" s="494">
        <f t="shared" si="30"/>
        <v>-8793.7460279304778</v>
      </c>
      <c r="F435" s="494">
        <f t="shared" si="31"/>
        <v>76970.023254738859</v>
      </c>
      <c r="G435" s="494">
        <f t="shared" si="34"/>
        <v>68176.277226808379</v>
      </c>
      <c r="H435" s="495">
        <f t="shared" si="32"/>
        <v>-3914241.0172607657</v>
      </c>
      <c r="I435" s="549"/>
      <c r="J435" s="496" t="s">
        <v>937</v>
      </c>
    </row>
    <row r="436" spans="2:10" outlineLevel="1" x14ac:dyDescent="0.2">
      <c r="B436" s="492"/>
      <c r="C436" s="497" t="s">
        <v>454</v>
      </c>
      <c r="D436" s="494">
        <f t="shared" si="33"/>
        <v>-3914241.0172607657</v>
      </c>
      <c r="E436" s="494">
        <f t="shared" si="30"/>
        <v>-8970.1356645559208</v>
      </c>
      <c r="F436" s="494">
        <f t="shared" si="31"/>
        <v>77146.412891364307</v>
      </c>
      <c r="G436" s="494">
        <f t="shared" si="34"/>
        <v>68176.277226808379</v>
      </c>
      <c r="H436" s="495">
        <f t="shared" si="32"/>
        <v>-3991387.4301521298</v>
      </c>
      <c r="I436" s="549"/>
      <c r="J436" s="496" t="s">
        <v>937</v>
      </c>
    </row>
    <row r="437" spans="2:10" outlineLevel="1" x14ac:dyDescent="0.2">
      <c r="B437" s="492"/>
      <c r="C437" s="497" t="s">
        <v>455</v>
      </c>
      <c r="D437" s="494">
        <f t="shared" si="33"/>
        <v>-3991387.4301521298</v>
      </c>
      <c r="E437" s="494">
        <f t="shared" si="30"/>
        <v>-9146.9295274319647</v>
      </c>
      <c r="F437" s="494">
        <f t="shared" si="31"/>
        <v>77323.206754240338</v>
      </c>
      <c r="G437" s="494">
        <f t="shared" si="34"/>
        <v>68176.277226808379</v>
      </c>
      <c r="H437" s="495">
        <f t="shared" si="32"/>
        <v>-4068710.6369063701</v>
      </c>
      <c r="I437" s="549"/>
      <c r="J437" s="496" t="s">
        <v>937</v>
      </c>
    </row>
    <row r="438" spans="2:10" outlineLevel="1" x14ac:dyDescent="0.2">
      <c r="B438" s="492"/>
      <c r="C438" s="497" t="s">
        <v>456</v>
      </c>
      <c r="D438" s="494">
        <f t="shared" si="33"/>
        <v>-4068710.6369063701</v>
      </c>
      <c r="E438" s="494">
        <f t="shared" si="30"/>
        <v>-9324.1285429104319</v>
      </c>
      <c r="F438" s="494">
        <f t="shared" si="31"/>
        <v>77500.405769718811</v>
      </c>
      <c r="G438" s="494">
        <f t="shared" si="34"/>
        <v>68176.277226808379</v>
      </c>
      <c r="H438" s="495">
        <f t="shared" si="32"/>
        <v>-4146211.0426760889</v>
      </c>
      <c r="I438" s="549"/>
      <c r="J438" s="496" t="s">
        <v>937</v>
      </c>
    </row>
    <row r="439" spans="2:10" outlineLevel="1" x14ac:dyDescent="0.2">
      <c r="B439" s="492"/>
      <c r="C439" s="497" t="s">
        <v>457</v>
      </c>
      <c r="D439" s="494">
        <f t="shared" si="33"/>
        <v>-4146211.0426760889</v>
      </c>
      <c r="E439" s="494">
        <f t="shared" si="30"/>
        <v>-9501.7336394660379</v>
      </c>
      <c r="F439" s="494">
        <f t="shared" si="31"/>
        <v>77678.010866274417</v>
      </c>
      <c r="G439" s="494">
        <f t="shared" si="34"/>
        <v>68176.277226808379</v>
      </c>
      <c r="H439" s="495">
        <f t="shared" si="32"/>
        <v>-4223889.0535423635</v>
      </c>
      <c r="I439" s="549"/>
      <c r="J439" s="496" t="s">
        <v>937</v>
      </c>
    </row>
    <row r="440" spans="2:10" outlineLevel="1" x14ac:dyDescent="0.2">
      <c r="B440" s="492"/>
      <c r="C440" s="497" t="s">
        <v>458</v>
      </c>
      <c r="D440" s="494">
        <f t="shared" si="33"/>
        <v>-4223889.0535423635</v>
      </c>
      <c r="E440" s="494">
        <f t="shared" si="30"/>
        <v>-9679.7457477012504</v>
      </c>
      <c r="F440" s="494">
        <f t="shared" si="31"/>
        <v>77856.022974509629</v>
      </c>
      <c r="G440" s="494">
        <f t="shared" si="34"/>
        <v>68176.277226808379</v>
      </c>
      <c r="H440" s="495">
        <f t="shared" si="32"/>
        <v>-4301745.0765168732</v>
      </c>
      <c r="I440" s="549"/>
      <c r="J440" s="496" t="s">
        <v>937</v>
      </c>
    </row>
    <row r="441" spans="2:10" x14ac:dyDescent="0.2">
      <c r="B441" s="492" t="s">
        <v>501</v>
      </c>
      <c r="C441" s="497" t="s">
        <v>459</v>
      </c>
      <c r="D441" s="494">
        <f t="shared" si="33"/>
        <v>-4301745.0765168732</v>
      </c>
      <c r="E441" s="494">
        <f t="shared" si="30"/>
        <v>-9858.1658003511675</v>
      </c>
      <c r="F441" s="494">
        <f t="shared" si="31"/>
        <v>78034.443027159548</v>
      </c>
      <c r="G441" s="494">
        <f t="shared" si="34"/>
        <v>68176.277226808379</v>
      </c>
      <c r="H441" s="495">
        <f t="shared" si="32"/>
        <v>-4379779.5195440324</v>
      </c>
      <c r="I441" s="549">
        <v>0</v>
      </c>
      <c r="J441" s="496" t="s">
        <v>937</v>
      </c>
    </row>
    <row r="442" spans="2:10" outlineLevel="1" x14ac:dyDescent="0.2">
      <c r="B442" s="492"/>
      <c r="C442" s="497" t="s">
        <v>460</v>
      </c>
      <c r="D442" s="494">
        <f t="shared" si="33"/>
        <v>-4379779.5195440324</v>
      </c>
      <c r="E442" s="494">
        <f t="shared" si="30"/>
        <v>-10036.994732288407</v>
      </c>
      <c r="F442" s="494">
        <f t="shared" si="31"/>
        <v>78213.27195909679</v>
      </c>
      <c r="G442" s="494">
        <f t="shared" si="34"/>
        <v>68176.277226808379</v>
      </c>
      <c r="H442" s="495">
        <f t="shared" si="32"/>
        <v>-4457992.7915031295</v>
      </c>
      <c r="I442" s="549"/>
      <c r="J442" s="496" t="s">
        <v>937</v>
      </c>
    </row>
    <row r="443" spans="2:10" outlineLevel="1" x14ac:dyDescent="0.2">
      <c r="B443" s="492"/>
      <c r="C443" s="497" t="s">
        <v>461</v>
      </c>
      <c r="D443" s="494">
        <f t="shared" si="33"/>
        <v>-4457992.7915031295</v>
      </c>
      <c r="E443" s="494">
        <f t="shared" si="30"/>
        <v>-10216.233480528006</v>
      </c>
      <c r="F443" s="494">
        <f t="shared" si="31"/>
        <v>78392.510707336391</v>
      </c>
      <c r="G443" s="494">
        <f t="shared" si="34"/>
        <v>68176.277226808379</v>
      </c>
      <c r="H443" s="495">
        <f t="shared" si="32"/>
        <v>-4536385.302210466</v>
      </c>
      <c r="I443" s="549"/>
      <c r="J443" s="496" t="s">
        <v>937</v>
      </c>
    </row>
    <row r="444" spans="2:10" outlineLevel="1" x14ac:dyDescent="0.2">
      <c r="B444" s="492"/>
      <c r="C444" s="497" t="s">
        <v>462</v>
      </c>
      <c r="D444" s="494">
        <f t="shared" si="33"/>
        <v>-4536385.302210466</v>
      </c>
      <c r="E444" s="494">
        <f t="shared" si="30"/>
        <v>-10395.882984232318</v>
      </c>
      <c r="F444" s="494">
        <f t="shared" si="31"/>
        <v>78572.160211040697</v>
      </c>
      <c r="G444" s="494">
        <f t="shared" si="34"/>
        <v>68176.277226808379</v>
      </c>
      <c r="H444" s="495">
        <f t="shared" si="32"/>
        <v>-4614957.4624215066</v>
      </c>
      <c r="I444" s="549"/>
      <c r="J444" s="496" t="s">
        <v>937</v>
      </c>
    </row>
    <row r="445" spans="2:10" outlineLevel="1" x14ac:dyDescent="0.2">
      <c r="B445" s="492"/>
      <c r="C445" s="497" t="s">
        <v>463</v>
      </c>
      <c r="D445" s="494">
        <f t="shared" si="33"/>
        <v>-4614957.4624215066</v>
      </c>
      <c r="E445" s="494">
        <f t="shared" si="30"/>
        <v>-10575.944184715952</v>
      </c>
      <c r="F445" s="494">
        <f t="shared" si="31"/>
        <v>78752.221411524326</v>
      </c>
      <c r="G445" s="494">
        <f t="shared" si="34"/>
        <v>68176.277226808379</v>
      </c>
      <c r="H445" s="495">
        <f t="shared" si="32"/>
        <v>-4693709.683833031</v>
      </c>
      <c r="I445" s="549"/>
      <c r="J445" s="496" t="s">
        <v>937</v>
      </c>
    </row>
    <row r="446" spans="2:10" outlineLevel="1" x14ac:dyDescent="0.2">
      <c r="B446" s="492"/>
      <c r="C446" s="497" t="s">
        <v>464</v>
      </c>
      <c r="D446" s="494">
        <f t="shared" si="33"/>
        <v>-4693709.683833031</v>
      </c>
      <c r="E446" s="494">
        <f t="shared" si="30"/>
        <v>-10756.418025450695</v>
      </c>
      <c r="F446" s="494">
        <f t="shared" si="31"/>
        <v>78932.695252259073</v>
      </c>
      <c r="G446" s="494">
        <f t="shared" si="34"/>
        <v>68176.277226808379</v>
      </c>
      <c r="H446" s="495">
        <f t="shared" si="32"/>
        <v>-4772642.3790852902</v>
      </c>
      <c r="I446" s="549"/>
      <c r="J446" s="496" t="s">
        <v>937</v>
      </c>
    </row>
    <row r="447" spans="2:10" outlineLevel="1" x14ac:dyDescent="0.2">
      <c r="B447" s="492"/>
      <c r="C447" s="497" t="s">
        <v>465</v>
      </c>
      <c r="D447" s="494">
        <f t="shared" si="33"/>
        <v>-4772642.3790852902</v>
      </c>
      <c r="E447" s="494">
        <f t="shared" si="30"/>
        <v>-10937.305452070457</v>
      </c>
      <c r="F447" s="494">
        <f t="shared" si="31"/>
        <v>79113.58267887884</v>
      </c>
      <c r="G447" s="494">
        <f t="shared" si="34"/>
        <v>68176.277226808379</v>
      </c>
      <c r="H447" s="495">
        <f t="shared" si="32"/>
        <v>-4851755.9617641689</v>
      </c>
      <c r="I447" s="549"/>
      <c r="J447" s="496" t="s">
        <v>937</v>
      </c>
    </row>
    <row r="448" spans="2:10" outlineLevel="1" x14ac:dyDescent="0.2">
      <c r="B448" s="492"/>
      <c r="C448" s="497" t="s">
        <v>466</v>
      </c>
      <c r="D448" s="494">
        <f t="shared" si="33"/>
        <v>-4851755.9617641689</v>
      </c>
      <c r="E448" s="494">
        <f t="shared" si="30"/>
        <v>-11118.607412376221</v>
      </c>
      <c r="F448" s="494">
        <f t="shared" si="31"/>
        <v>79294.884639184602</v>
      </c>
      <c r="G448" s="494">
        <f t="shared" si="34"/>
        <v>68176.277226808379</v>
      </c>
      <c r="H448" s="495">
        <f t="shared" si="32"/>
        <v>-4931050.8464033538</v>
      </c>
      <c r="I448" s="549"/>
      <c r="J448" s="496" t="s">
        <v>937</v>
      </c>
    </row>
    <row r="449" spans="2:10" outlineLevel="1" x14ac:dyDescent="0.2">
      <c r="B449" s="492"/>
      <c r="C449" s="497" t="s">
        <v>467</v>
      </c>
      <c r="D449" s="494">
        <f t="shared" si="33"/>
        <v>-4931050.8464033538</v>
      </c>
      <c r="E449" s="494">
        <f t="shared" si="30"/>
        <v>-11300.32485634102</v>
      </c>
      <c r="F449" s="494">
        <f t="shared" si="31"/>
        <v>79476.602083149395</v>
      </c>
      <c r="G449" s="494">
        <f t="shared" si="34"/>
        <v>68176.277226808379</v>
      </c>
      <c r="H449" s="495">
        <f t="shared" si="32"/>
        <v>-5010527.4484865032</v>
      </c>
      <c r="I449" s="549"/>
      <c r="J449" s="496" t="s">
        <v>937</v>
      </c>
    </row>
    <row r="450" spans="2:10" outlineLevel="1" x14ac:dyDescent="0.2">
      <c r="B450" s="492"/>
      <c r="C450" s="497" t="s">
        <v>468</v>
      </c>
      <c r="D450" s="494">
        <f t="shared" si="33"/>
        <v>-5010527.4484865032</v>
      </c>
      <c r="E450" s="494">
        <f t="shared" si="30"/>
        <v>-11482.458736114902</v>
      </c>
      <c r="F450" s="494">
        <f t="shared" si="31"/>
        <v>79658.735962923281</v>
      </c>
      <c r="G450" s="494">
        <f t="shared" si="34"/>
        <v>68176.277226808379</v>
      </c>
      <c r="H450" s="495">
        <f t="shared" si="32"/>
        <v>-5090186.1844494268</v>
      </c>
      <c r="I450" s="549"/>
      <c r="J450" s="496" t="s">
        <v>937</v>
      </c>
    </row>
    <row r="451" spans="2:10" outlineLevel="1" x14ac:dyDescent="0.2">
      <c r="B451" s="492"/>
      <c r="C451" s="497" t="s">
        <v>469</v>
      </c>
      <c r="D451" s="494">
        <f t="shared" si="33"/>
        <v>-5090186.1844494268</v>
      </c>
      <c r="E451" s="494">
        <f t="shared" si="30"/>
        <v>-11665.010006029937</v>
      </c>
      <c r="F451" s="494">
        <f t="shared" si="31"/>
        <v>79841.287232838309</v>
      </c>
      <c r="G451" s="494">
        <f t="shared" si="34"/>
        <v>68176.277226808379</v>
      </c>
      <c r="H451" s="495">
        <f t="shared" si="32"/>
        <v>-5170027.4716822654</v>
      </c>
      <c r="I451" s="549"/>
      <c r="J451" s="496" t="s">
        <v>937</v>
      </c>
    </row>
    <row r="452" spans="2:10" outlineLevel="1" x14ac:dyDescent="0.2">
      <c r="B452" s="492"/>
      <c r="C452" s="497" t="s">
        <v>470</v>
      </c>
      <c r="D452" s="494">
        <f t="shared" si="33"/>
        <v>-5170027.4716822654</v>
      </c>
      <c r="E452" s="494">
        <f t="shared" si="30"/>
        <v>-11847.979622605191</v>
      </c>
      <c r="F452" s="494">
        <f t="shared" si="31"/>
        <v>80024.256849413563</v>
      </c>
      <c r="G452" s="494">
        <f t="shared" si="34"/>
        <v>68176.277226808379</v>
      </c>
      <c r="H452" s="495">
        <f t="shared" si="32"/>
        <v>-5250051.7285316791</v>
      </c>
      <c r="I452" s="549"/>
      <c r="J452" s="496" t="s">
        <v>937</v>
      </c>
    </row>
    <row r="453" spans="2:10" x14ac:dyDescent="0.2">
      <c r="B453" s="492" t="s">
        <v>502</v>
      </c>
      <c r="C453" s="497" t="s">
        <v>471</v>
      </c>
      <c r="D453" s="494">
        <f t="shared" si="33"/>
        <v>-5250051.7285316791</v>
      </c>
      <c r="E453" s="494">
        <f t="shared" si="30"/>
        <v>-12031.368544551764</v>
      </c>
      <c r="F453" s="494">
        <f t="shared" si="31"/>
        <v>80207.645771360141</v>
      </c>
      <c r="G453" s="494">
        <f t="shared" si="34"/>
        <v>68176.277226808379</v>
      </c>
      <c r="H453" s="495">
        <f t="shared" si="32"/>
        <v>-5330259.3743030392</v>
      </c>
      <c r="I453" s="549">
        <v>0</v>
      </c>
      <c r="J453" s="496" t="s">
        <v>937</v>
      </c>
    </row>
    <row r="454" spans="2:10" outlineLevel="1" x14ac:dyDescent="0.2">
      <c r="B454" s="492"/>
      <c r="C454" s="497" t="s">
        <v>472</v>
      </c>
      <c r="D454" s="494">
        <f t="shared" si="33"/>
        <v>-5330259.3743030392</v>
      </c>
      <c r="E454" s="494">
        <f t="shared" si="30"/>
        <v>-12215.177732777798</v>
      </c>
      <c r="F454" s="494">
        <f t="shared" si="31"/>
        <v>80391.454959586175</v>
      </c>
      <c r="G454" s="494">
        <f t="shared" si="34"/>
        <v>68176.277226808379</v>
      </c>
      <c r="H454" s="495">
        <f t="shared" si="32"/>
        <v>-5410650.8292626254</v>
      </c>
      <c r="I454" s="549"/>
      <c r="J454" s="496" t="s">
        <v>937</v>
      </c>
    </row>
    <row r="455" spans="2:10" outlineLevel="1" x14ac:dyDescent="0.2">
      <c r="B455" s="492"/>
      <c r="C455" s="497" t="s">
        <v>473</v>
      </c>
      <c r="D455" s="494">
        <f t="shared" si="33"/>
        <v>-5410650.8292626254</v>
      </c>
      <c r="E455" s="494">
        <f t="shared" si="30"/>
        <v>-12399.408150393516</v>
      </c>
      <c r="F455" s="494">
        <f t="shared" si="31"/>
        <v>80575.685377201895</v>
      </c>
      <c r="G455" s="494">
        <f t="shared" si="34"/>
        <v>68176.277226808379</v>
      </c>
      <c r="H455" s="495">
        <f t="shared" si="32"/>
        <v>-5491226.5146398274</v>
      </c>
      <c r="I455" s="549"/>
      <c r="J455" s="496" t="s">
        <v>937</v>
      </c>
    </row>
    <row r="456" spans="2:10" outlineLevel="1" x14ac:dyDescent="0.2">
      <c r="B456" s="492"/>
      <c r="C456" s="497" t="s">
        <v>474</v>
      </c>
      <c r="D456" s="494">
        <f t="shared" si="33"/>
        <v>-5491226.5146398274</v>
      </c>
      <c r="E456" s="494">
        <f t="shared" si="30"/>
        <v>-12584.060762716272</v>
      </c>
      <c r="F456" s="494">
        <f t="shared" si="31"/>
        <v>80760.337989524647</v>
      </c>
      <c r="G456" s="494">
        <f t="shared" si="34"/>
        <v>68176.277226808379</v>
      </c>
      <c r="H456" s="495">
        <f t="shared" si="32"/>
        <v>-5571986.8526293524</v>
      </c>
      <c r="I456" s="549"/>
      <c r="J456" s="496" t="s">
        <v>937</v>
      </c>
    </row>
    <row r="457" spans="2:10" outlineLevel="1" x14ac:dyDescent="0.2">
      <c r="B457" s="492"/>
      <c r="C457" s="497" t="s">
        <v>475</v>
      </c>
      <c r="D457" s="494">
        <f t="shared" si="33"/>
        <v>-5571986.8526293524</v>
      </c>
      <c r="E457" s="494">
        <f t="shared" si="30"/>
        <v>-12769.136537275599</v>
      </c>
      <c r="F457" s="494">
        <f t="shared" si="31"/>
        <v>80945.413764083976</v>
      </c>
      <c r="G457" s="494">
        <f t="shared" si="34"/>
        <v>68176.277226808379</v>
      </c>
      <c r="H457" s="495">
        <f t="shared" si="32"/>
        <v>-5652932.2663934361</v>
      </c>
      <c r="I457" s="549"/>
      <c r="J457" s="496" t="s">
        <v>937</v>
      </c>
    </row>
    <row r="458" spans="2:10" outlineLevel="1" x14ac:dyDescent="0.2">
      <c r="B458" s="492"/>
      <c r="C458" s="497" t="s">
        <v>476</v>
      </c>
      <c r="D458" s="494">
        <f t="shared" si="33"/>
        <v>-5652932.2663934361</v>
      </c>
      <c r="E458" s="494">
        <f t="shared" si="30"/>
        <v>-12954.636443818292</v>
      </c>
      <c r="F458" s="494">
        <f t="shared" si="31"/>
        <v>81130.913670626673</v>
      </c>
      <c r="G458" s="494">
        <f t="shared" si="34"/>
        <v>68176.277226808379</v>
      </c>
      <c r="H458" s="495">
        <f t="shared" si="32"/>
        <v>-5734063.1800640626</v>
      </c>
      <c r="I458" s="549"/>
      <c r="J458" s="496" t="s">
        <v>937</v>
      </c>
    </row>
    <row r="459" spans="2:10" outlineLevel="1" x14ac:dyDescent="0.2">
      <c r="B459" s="492"/>
      <c r="C459" s="497" t="s">
        <v>477</v>
      </c>
      <c r="D459" s="494">
        <f t="shared" si="33"/>
        <v>-5734063.1800640626</v>
      </c>
      <c r="E459" s="494">
        <f t="shared" si="30"/>
        <v>-13140.561454313476</v>
      </c>
      <c r="F459" s="494">
        <f t="shared" si="31"/>
        <v>81316.838681121852</v>
      </c>
      <c r="G459" s="494">
        <f t="shared" si="34"/>
        <v>68176.277226808379</v>
      </c>
      <c r="H459" s="495">
        <f t="shared" si="32"/>
        <v>-5815380.0187451849</v>
      </c>
      <c r="I459" s="549"/>
      <c r="J459" s="496" t="s">
        <v>937</v>
      </c>
    </row>
    <row r="460" spans="2:10" outlineLevel="1" x14ac:dyDescent="0.2">
      <c r="B460" s="492"/>
      <c r="C460" s="497" t="s">
        <v>478</v>
      </c>
      <c r="D460" s="494">
        <f t="shared" si="33"/>
        <v>-5815380.0187451849</v>
      </c>
      <c r="E460" s="494">
        <f t="shared" si="30"/>
        <v>-13326.912542957716</v>
      </c>
      <c r="F460" s="494">
        <f t="shared" si="31"/>
        <v>81503.18976976609</v>
      </c>
      <c r="G460" s="494">
        <f t="shared" si="34"/>
        <v>68176.277226808379</v>
      </c>
      <c r="H460" s="495">
        <f t="shared" si="32"/>
        <v>-5896883.2085149512</v>
      </c>
      <c r="I460" s="549"/>
      <c r="J460" s="496" t="s">
        <v>937</v>
      </c>
    </row>
    <row r="461" spans="2:10" outlineLevel="1" x14ac:dyDescent="0.2">
      <c r="B461" s="492"/>
      <c r="C461" s="497" t="s">
        <v>479</v>
      </c>
      <c r="D461" s="494">
        <f t="shared" si="33"/>
        <v>-5896883.2085149512</v>
      </c>
      <c r="E461" s="494">
        <f t="shared" si="30"/>
        <v>-13513.690686180096</v>
      </c>
      <c r="F461" s="494">
        <f t="shared" si="31"/>
        <v>81689.967912988475</v>
      </c>
      <c r="G461" s="494">
        <f t="shared" si="34"/>
        <v>68176.277226808379</v>
      </c>
      <c r="H461" s="495">
        <f t="shared" si="32"/>
        <v>-5978573.1764279399</v>
      </c>
      <c r="I461" s="549"/>
      <c r="J461" s="496" t="s">
        <v>937</v>
      </c>
    </row>
    <row r="462" spans="2:10" outlineLevel="1" x14ac:dyDescent="0.2">
      <c r="B462" s="492"/>
      <c r="C462" s="497" t="s">
        <v>480</v>
      </c>
      <c r="D462" s="494">
        <f t="shared" si="33"/>
        <v>-5978573.1764279399</v>
      </c>
      <c r="E462" s="494">
        <f t="shared" si="30"/>
        <v>-13700.896862647362</v>
      </c>
      <c r="F462" s="494">
        <f t="shared" si="31"/>
        <v>81877.174089455744</v>
      </c>
      <c r="G462" s="494">
        <f t="shared" si="34"/>
        <v>68176.277226808379</v>
      </c>
      <c r="H462" s="495">
        <f t="shared" si="32"/>
        <v>-6060450.3505173959</v>
      </c>
      <c r="I462" s="549"/>
      <c r="J462" s="496" t="s">
        <v>937</v>
      </c>
    </row>
    <row r="463" spans="2:10" outlineLevel="1" x14ac:dyDescent="0.2">
      <c r="B463" s="492"/>
      <c r="C463" s="497" t="s">
        <v>481</v>
      </c>
      <c r="D463" s="494">
        <f t="shared" si="33"/>
        <v>-6060450.3505173959</v>
      </c>
      <c r="E463" s="494">
        <f t="shared" si="30"/>
        <v>-13888.532053269033</v>
      </c>
      <c r="F463" s="494">
        <f t="shared" si="31"/>
        <v>82064.809280077417</v>
      </c>
      <c r="G463" s="494">
        <f t="shared" si="34"/>
        <v>68176.277226808379</v>
      </c>
      <c r="H463" s="495">
        <f t="shared" si="32"/>
        <v>-6142515.1597974729</v>
      </c>
      <c r="I463" s="549"/>
      <c r="J463" s="496" t="s">
        <v>937</v>
      </c>
    </row>
    <row r="464" spans="2:10" outlineLevel="1" x14ac:dyDescent="0.2">
      <c r="B464" s="492"/>
      <c r="C464" s="497" t="s">
        <v>482</v>
      </c>
      <c r="D464" s="494">
        <f t="shared" si="33"/>
        <v>-6142515.1597974729</v>
      </c>
      <c r="E464" s="494">
        <f t="shared" si="30"/>
        <v>-14076.597241202542</v>
      </c>
      <c r="F464" s="494">
        <f t="shared" si="31"/>
        <v>82252.874468010923</v>
      </c>
      <c r="G464" s="494">
        <f t="shared" si="34"/>
        <v>68176.277226808379</v>
      </c>
      <c r="H464" s="495">
        <f t="shared" si="32"/>
        <v>-6224768.0342654837</v>
      </c>
      <c r="I464" s="549"/>
      <c r="J464" s="496" t="s">
        <v>937</v>
      </c>
    </row>
    <row r="465" spans="1:11" ht="13.8" thickBot="1" x14ac:dyDescent="0.25">
      <c r="A465" s="506"/>
      <c r="B465" s="492" t="s">
        <v>503</v>
      </c>
      <c r="C465" s="497" t="s">
        <v>483</v>
      </c>
      <c r="D465" s="494">
        <f t="shared" si="33"/>
        <v>-6224768.0342654837</v>
      </c>
      <c r="E465" s="494">
        <f t="shared" si="30"/>
        <v>-14265.093411858401</v>
      </c>
      <c r="F465" s="494">
        <f t="shared" si="31"/>
        <v>82441.370638666776</v>
      </c>
      <c r="G465" s="494">
        <f t="shared" si="34"/>
        <v>68176.277226808379</v>
      </c>
      <c r="H465" s="495">
        <f t="shared" si="32"/>
        <v>-6307209.4049041504</v>
      </c>
      <c r="I465" s="549">
        <v>0</v>
      </c>
      <c r="J465" s="496" t="s">
        <v>937</v>
      </c>
      <c r="K465" s="498"/>
    </row>
    <row r="466" spans="1:11" s="498" customFormat="1" outlineLevel="1" x14ac:dyDescent="0.2">
      <c r="B466" s="492"/>
      <c r="C466" s="497" t="s">
        <v>484</v>
      </c>
      <c r="D466" s="494">
        <f t="shared" si="33"/>
        <v>-6307209.4049041504</v>
      </c>
      <c r="E466" s="494">
        <f t="shared" si="30"/>
        <v>-14454.021552905344</v>
      </c>
      <c r="F466" s="494">
        <f t="shared" si="31"/>
        <v>82630.298779713718</v>
      </c>
      <c r="G466" s="494">
        <f t="shared" si="34"/>
        <v>68176.277226808379</v>
      </c>
      <c r="H466" s="495">
        <f t="shared" si="32"/>
        <v>-6389839.7036838643</v>
      </c>
      <c r="I466" s="549"/>
      <c r="J466" s="496" t="s">
        <v>937</v>
      </c>
    </row>
    <row r="467" spans="1:11" s="498" customFormat="1" outlineLevel="1" x14ac:dyDescent="0.2">
      <c r="B467" s="492"/>
      <c r="C467" s="497" t="s">
        <v>485</v>
      </c>
      <c r="D467" s="494">
        <f t="shared" si="33"/>
        <v>-6389839.7036838643</v>
      </c>
      <c r="E467" s="494">
        <f t="shared" si="30"/>
        <v>-14643.382654275523</v>
      </c>
      <c r="F467" s="494">
        <f t="shared" si="31"/>
        <v>82819.659881083906</v>
      </c>
      <c r="G467" s="494">
        <f t="shared" si="34"/>
        <v>68176.277226808379</v>
      </c>
      <c r="H467" s="495">
        <f t="shared" si="32"/>
        <v>-6472659.3635649486</v>
      </c>
      <c r="I467" s="549"/>
      <c r="J467" s="496" t="s">
        <v>937</v>
      </c>
    </row>
    <row r="468" spans="1:11" s="498" customFormat="1" outlineLevel="1" x14ac:dyDescent="0.2">
      <c r="B468" s="492"/>
      <c r="C468" s="497" t="s">
        <v>486</v>
      </c>
      <c r="D468" s="494">
        <f t="shared" si="33"/>
        <v>-6472659.3635649486</v>
      </c>
      <c r="E468" s="494">
        <f t="shared" si="30"/>
        <v>-14833.177708169675</v>
      </c>
      <c r="F468" s="494">
        <f t="shared" si="31"/>
        <v>83009.454934978057</v>
      </c>
      <c r="G468" s="494">
        <f t="shared" si="34"/>
        <v>68176.277226808379</v>
      </c>
      <c r="H468" s="495">
        <f t="shared" si="32"/>
        <v>-6555668.8184999265</v>
      </c>
      <c r="I468" s="549"/>
      <c r="J468" s="496" t="s">
        <v>937</v>
      </c>
    </row>
    <row r="469" spans="1:11" s="498" customFormat="1" outlineLevel="1" x14ac:dyDescent="0.2">
      <c r="B469" s="492"/>
      <c r="C469" s="497" t="s">
        <v>487</v>
      </c>
      <c r="D469" s="494">
        <f t="shared" si="33"/>
        <v>-6555668.8184999265</v>
      </c>
      <c r="E469" s="494">
        <f t="shared" si="30"/>
        <v>-15023.407709062332</v>
      </c>
      <c r="F469" s="494">
        <f t="shared" si="31"/>
        <v>83199.684935870711</v>
      </c>
      <c r="G469" s="494">
        <f t="shared" si="34"/>
        <v>68176.277226808379</v>
      </c>
      <c r="H469" s="495">
        <f t="shared" si="32"/>
        <v>-6638868.5034357971</v>
      </c>
      <c r="I469" s="549"/>
      <c r="J469" s="496" t="s">
        <v>937</v>
      </c>
    </row>
    <row r="470" spans="1:11" s="498" customFormat="1" outlineLevel="1" x14ac:dyDescent="0.2">
      <c r="B470" s="492"/>
      <c r="C470" s="497" t="s">
        <v>488</v>
      </c>
      <c r="D470" s="494">
        <f t="shared" si="33"/>
        <v>-6638868.5034357971</v>
      </c>
      <c r="E470" s="494">
        <f t="shared" ref="E470:E517" si="35">+D470*($O$5/12)</f>
        <v>-15214.073653707035</v>
      </c>
      <c r="F470" s="494">
        <f t="shared" ref="F470:F517" si="36">+G470-E470</f>
        <v>83390.350880515412</v>
      </c>
      <c r="G470" s="494">
        <f t="shared" si="34"/>
        <v>68176.277226808379</v>
      </c>
      <c r="H470" s="495">
        <f t="shared" ref="H470:H517" si="37">+D470-F470-I470</f>
        <v>-6722258.8543163128</v>
      </c>
      <c r="I470" s="549"/>
      <c r="J470" s="496" t="s">
        <v>937</v>
      </c>
    </row>
    <row r="471" spans="1:11" outlineLevel="1" x14ac:dyDescent="0.2">
      <c r="B471" s="492"/>
      <c r="C471" s="497" t="s">
        <v>607</v>
      </c>
      <c r="D471" s="494">
        <f t="shared" ref="D471:D517" si="38">+H470</f>
        <v>-6722258.8543163128</v>
      </c>
      <c r="E471" s="494">
        <f t="shared" si="35"/>
        <v>-15405.176541141551</v>
      </c>
      <c r="F471" s="494">
        <f t="shared" si="36"/>
        <v>83581.453767949934</v>
      </c>
      <c r="G471" s="494">
        <f t="shared" ref="G471:G517" si="39">+G470</f>
        <v>68176.277226808379</v>
      </c>
      <c r="H471" s="495">
        <f t="shared" si="37"/>
        <v>-6805840.3080842625</v>
      </c>
      <c r="I471" s="549"/>
      <c r="J471" s="496" t="s">
        <v>937</v>
      </c>
    </row>
    <row r="472" spans="1:11" outlineLevel="1" x14ac:dyDescent="0.2">
      <c r="B472" s="492"/>
      <c r="C472" s="497" t="s">
        <v>608</v>
      </c>
      <c r="D472" s="494">
        <f t="shared" si="38"/>
        <v>-6805840.3080842625</v>
      </c>
      <c r="E472" s="494">
        <f t="shared" si="35"/>
        <v>-15596.717372693101</v>
      </c>
      <c r="F472" s="494">
        <f t="shared" si="36"/>
        <v>83772.994599501486</v>
      </c>
      <c r="G472" s="494">
        <f t="shared" si="39"/>
        <v>68176.277226808379</v>
      </c>
      <c r="H472" s="495">
        <f t="shared" si="37"/>
        <v>-6889613.3026837641</v>
      </c>
      <c r="I472" s="549"/>
      <c r="J472" s="496" t="s">
        <v>937</v>
      </c>
    </row>
    <row r="473" spans="1:11" outlineLevel="1" x14ac:dyDescent="0.2">
      <c r="B473" s="492"/>
      <c r="C473" s="497" t="s">
        <v>609</v>
      </c>
      <c r="D473" s="494">
        <f t="shared" si="38"/>
        <v>-6889613.3026837641</v>
      </c>
      <c r="E473" s="494">
        <f t="shared" si="35"/>
        <v>-15788.697151983626</v>
      </c>
      <c r="F473" s="494">
        <f t="shared" si="36"/>
        <v>83964.974378792002</v>
      </c>
      <c r="G473" s="494">
        <f t="shared" si="39"/>
        <v>68176.277226808379</v>
      </c>
      <c r="H473" s="495">
        <f t="shared" si="37"/>
        <v>-6973578.2770625558</v>
      </c>
      <c r="I473" s="549"/>
      <c r="J473" s="496" t="s">
        <v>937</v>
      </c>
    </row>
    <row r="474" spans="1:11" outlineLevel="1" x14ac:dyDescent="0.2">
      <c r="B474" s="492"/>
      <c r="C474" s="497" t="s">
        <v>610</v>
      </c>
      <c r="D474" s="494">
        <f t="shared" si="38"/>
        <v>-6973578.2770625558</v>
      </c>
      <c r="E474" s="494">
        <f t="shared" si="35"/>
        <v>-15981.116884935023</v>
      </c>
      <c r="F474" s="494">
        <f t="shared" si="36"/>
        <v>84157.394111743401</v>
      </c>
      <c r="G474" s="494">
        <f t="shared" si="39"/>
        <v>68176.277226808379</v>
      </c>
      <c r="H474" s="495">
        <f t="shared" si="37"/>
        <v>-7057735.671174299</v>
      </c>
      <c r="I474" s="549"/>
      <c r="J474" s="496" t="s">
        <v>937</v>
      </c>
    </row>
    <row r="475" spans="1:11" outlineLevel="1" x14ac:dyDescent="0.2">
      <c r="B475" s="492"/>
      <c r="C475" s="497" t="s">
        <v>611</v>
      </c>
      <c r="D475" s="494">
        <f t="shared" si="38"/>
        <v>-7057735.671174299</v>
      </c>
      <c r="E475" s="494">
        <f t="shared" si="35"/>
        <v>-16173.977579774435</v>
      </c>
      <c r="F475" s="494">
        <f t="shared" si="36"/>
        <v>84350.254806582816</v>
      </c>
      <c r="G475" s="494">
        <f t="shared" si="39"/>
        <v>68176.277226808379</v>
      </c>
      <c r="H475" s="495">
        <f t="shared" si="37"/>
        <v>-7142085.9259808818</v>
      </c>
      <c r="I475" s="549"/>
      <c r="J475" s="496" t="s">
        <v>937</v>
      </c>
    </row>
    <row r="476" spans="1:11" outlineLevel="1" x14ac:dyDescent="0.2">
      <c r="B476" s="492"/>
      <c r="C476" s="497" t="s">
        <v>612</v>
      </c>
      <c r="D476" s="494">
        <f t="shared" si="38"/>
        <v>-7142085.9259808818</v>
      </c>
      <c r="E476" s="494">
        <f t="shared" si="35"/>
        <v>-16367.28024703952</v>
      </c>
      <c r="F476" s="494">
        <f t="shared" si="36"/>
        <v>84543.557473847904</v>
      </c>
      <c r="G476" s="494">
        <f t="shared" si="39"/>
        <v>68176.277226808379</v>
      </c>
      <c r="H476" s="495">
        <f t="shared" si="37"/>
        <v>-7226629.4834547294</v>
      </c>
      <c r="I476" s="549"/>
      <c r="J476" s="496" t="s">
        <v>937</v>
      </c>
    </row>
    <row r="477" spans="1:11" x14ac:dyDescent="0.2">
      <c r="B477" s="492" t="s">
        <v>613</v>
      </c>
      <c r="C477" s="497" t="s">
        <v>614</v>
      </c>
      <c r="D477" s="494">
        <f t="shared" si="38"/>
        <v>-7226629.4834547294</v>
      </c>
      <c r="E477" s="494">
        <f t="shared" si="35"/>
        <v>-16561.025899583754</v>
      </c>
      <c r="F477" s="494">
        <f t="shared" si="36"/>
        <v>84737.303126392129</v>
      </c>
      <c r="G477" s="494">
        <f t="shared" si="39"/>
        <v>68176.277226808379</v>
      </c>
      <c r="H477" s="495">
        <f t="shared" si="37"/>
        <v>-7311366.7865811214</v>
      </c>
      <c r="I477" s="549">
        <v>0</v>
      </c>
      <c r="J477" s="496" t="s">
        <v>937</v>
      </c>
    </row>
    <row r="478" spans="1:11" outlineLevel="1" x14ac:dyDescent="0.2">
      <c r="B478" s="492"/>
      <c r="C478" s="497" t="s">
        <v>615</v>
      </c>
      <c r="D478" s="494">
        <f t="shared" si="38"/>
        <v>-7311366.7865811214</v>
      </c>
      <c r="E478" s="494">
        <f t="shared" si="35"/>
        <v>-16755.215552581736</v>
      </c>
      <c r="F478" s="494">
        <f t="shared" si="36"/>
        <v>84931.492779390115</v>
      </c>
      <c r="G478" s="494">
        <f t="shared" si="39"/>
        <v>68176.277226808379</v>
      </c>
      <c r="H478" s="495">
        <f t="shared" si="37"/>
        <v>-7396298.2793605113</v>
      </c>
      <c r="I478" s="549"/>
      <c r="J478" s="496" t="s">
        <v>937</v>
      </c>
    </row>
    <row r="479" spans="1:11" outlineLevel="1" x14ac:dyDescent="0.2">
      <c r="B479" s="492"/>
      <c r="C479" s="497" t="s">
        <v>616</v>
      </c>
      <c r="D479" s="494">
        <f t="shared" si="38"/>
        <v>-7396298.2793605113</v>
      </c>
      <c r="E479" s="494">
        <f t="shared" si="35"/>
        <v>-16949.850223534504</v>
      </c>
      <c r="F479" s="494">
        <f t="shared" si="36"/>
        <v>85126.127450342887</v>
      </c>
      <c r="G479" s="494">
        <f t="shared" si="39"/>
        <v>68176.277226808379</v>
      </c>
      <c r="H479" s="495">
        <f t="shared" si="37"/>
        <v>-7481424.4068108546</v>
      </c>
      <c r="I479" s="549"/>
      <c r="J479" s="496" t="s">
        <v>937</v>
      </c>
    </row>
    <row r="480" spans="1:11" outlineLevel="1" x14ac:dyDescent="0.2">
      <c r="B480" s="492"/>
      <c r="C480" s="497" t="s">
        <v>617</v>
      </c>
      <c r="D480" s="494">
        <f t="shared" si="38"/>
        <v>-7481424.4068108546</v>
      </c>
      <c r="E480" s="494">
        <f t="shared" si="35"/>
        <v>-17144.930932274874</v>
      </c>
      <c r="F480" s="494">
        <f t="shared" si="36"/>
        <v>85321.208159083253</v>
      </c>
      <c r="G480" s="494">
        <f t="shared" si="39"/>
        <v>68176.277226808379</v>
      </c>
      <c r="H480" s="495">
        <f t="shared" si="37"/>
        <v>-7566745.6149699381</v>
      </c>
      <c r="I480" s="549"/>
      <c r="J480" s="496" t="s">
        <v>937</v>
      </c>
    </row>
    <row r="481" spans="2:10" outlineLevel="1" x14ac:dyDescent="0.2">
      <c r="B481" s="492"/>
      <c r="C481" s="497" t="s">
        <v>618</v>
      </c>
      <c r="D481" s="494">
        <f t="shared" si="38"/>
        <v>-7566745.6149699381</v>
      </c>
      <c r="E481" s="494">
        <f t="shared" si="35"/>
        <v>-17340.458700972777</v>
      </c>
      <c r="F481" s="494">
        <f t="shared" si="36"/>
        <v>85516.735927781148</v>
      </c>
      <c r="G481" s="494">
        <f t="shared" si="39"/>
        <v>68176.277226808379</v>
      </c>
      <c r="H481" s="495">
        <f t="shared" si="37"/>
        <v>-7652262.3508977192</v>
      </c>
      <c r="I481" s="549"/>
      <c r="J481" s="496" t="s">
        <v>937</v>
      </c>
    </row>
    <row r="482" spans="2:10" outlineLevel="1" x14ac:dyDescent="0.2">
      <c r="B482" s="492"/>
      <c r="C482" s="497" t="s">
        <v>619</v>
      </c>
      <c r="D482" s="494">
        <f t="shared" si="38"/>
        <v>-7652262.3508977192</v>
      </c>
      <c r="E482" s="494">
        <f t="shared" si="35"/>
        <v>-17536.434554140607</v>
      </c>
      <c r="F482" s="494">
        <f t="shared" si="36"/>
        <v>85712.711780948986</v>
      </c>
      <c r="G482" s="494">
        <f t="shared" si="39"/>
        <v>68176.277226808379</v>
      </c>
      <c r="H482" s="495">
        <f t="shared" si="37"/>
        <v>-7737975.0626786677</v>
      </c>
      <c r="I482" s="549"/>
      <c r="J482" s="496" t="s">
        <v>937</v>
      </c>
    </row>
    <row r="483" spans="2:10" outlineLevel="1" x14ac:dyDescent="0.2">
      <c r="B483" s="492"/>
      <c r="C483" s="497" t="s">
        <v>620</v>
      </c>
      <c r="D483" s="494">
        <f t="shared" si="38"/>
        <v>-7737975.0626786677</v>
      </c>
      <c r="E483" s="494">
        <f t="shared" si="35"/>
        <v>-17732.859518638612</v>
      </c>
      <c r="F483" s="494">
        <f t="shared" si="36"/>
        <v>85909.136745446987</v>
      </c>
      <c r="G483" s="494">
        <f t="shared" si="39"/>
        <v>68176.277226808379</v>
      </c>
      <c r="H483" s="495">
        <f t="shared" si="37"/>
        <v>-7823884.199424115</v>
      </c>
      <c r="I483" s="549"/>
      <c r="J483" s="496" t="s">
        <v>937</v>
      </c>
    </row>
    <row r="484" spans="2:10" outlineLevel="1" x14ac:dyDescent="0.2">
      <c r="B484" s="492"/>
      <c r="C484" s="497" t="s">
        <v>621</v>
      </c>
      <c r="D484" s="494">
        <f t="shared" si="38"/>
        <v>-7823884.199424115</v>
      </c>
      <c r="E484" s="494">
        <f t="shared" si="35"/>
        <v>-17929.734623680262</v>
      </c>
      <c r="F484" s="494">
        <f t="shared" si="36"/>
        <v>86106.011850488634</v>
      </c>
      <c r="G484" s="494">
        <f t="shared" si="39"/>
        <v>68176.277226808379</v>
      </c>
      <c r="H484" s="495">
        <f t="shared" si="37"/>
        <v>-7909990.2112746034</v>
      </c>
      <c r="I484" s="549"/>
      <c r="J484" s="496" t="s">
        <v>937</v>
      </c>
    </row>
    <row r="485" spans="2:10" outlineLevel="1" x14ac:dyDescent="0.2">
      <c r="B485" s="492"/>
      <c r="C485" s="497" t="s">
        <v>622</v>
      </c>
      <c r="D485" s="494">
        <f t="shared" si="38"/>
        <v>-7909990.2112746034</v>
      </c>
      <c r="E485" s="494">
        <f t="shared" si="35"/>
        <v>-18127.060900837634</v>
      </c>
      <c r="F485" s="494">
        <f t="shared" si="36"/>
        <v>86303.338127646013</v>
      </c>
      <c r="G485" s="494">
        <f t="shared" si="39"/>
        <v>68176.277226808379</v>
      </c>
      <c r="H485" s="495">
        <f t="shared" si="37"/>
        <v>-7996293.549402249</v>
      </c>
      <c r="I485" s="549"/>
      <c r="J485" s="496" t="s">
        <v>937</v>
      </c>
    </row>
    <row r="486" spans="2:10" outlineLevel="1" x14ac:dyDescent="0.2">
      <c r="B486" s="492"/>
      <c r="C486" s="497" t="s">
        <v>623</v>
      </c>
      <c r="D486" s="494">
        <f t="shared" si="38"/>
        <v>-7996293.549402249</v>
      </c>
      <c r="E486" s="494">
        <f t="shared" si="35"/>
        <v>-18324.83938404682</v>
      </c>
      <c r="F486" s="494">
        <f t="shared" si="36"/>
        <v>86501.116610855199</v>
      </c>
      <c r="G486" s="494">
        <f t="shared" si="39"/>
        <v>68176.277226808379</v>
      </c>
      <c r="H486" s="495">
        <f t="shared" si="37"/>
        <v>-8082794.6660131039</v>
      </c>
      <c r="I486" s="549"/>
      <c r="J486" s="496" t="s">
        <v>937</v>
      </c>
    </row>
    <row r="487" spans="2:10" outlineLevel="1" x14ac:dyDescent="0.2">
      <c r="B487" s="492"/>
      <c r="C487" s="497" t="s">
        <v>624</v>
      </c>
      <c r="D487" s="494">
        <f t="shared" si="38"/>
        <v>-8082794.6660131039</v>
      </c>
      <c r="E487" s="494">
        <f t="shared" si="35"/>
        <v>-18523.071109613364</v>
      </c>
      <c r="F487" s="494">
        <f t="shared" si="36"/>
        <v>86699.348336421739</v>
      </c>
      <c r="G487" s="494">
        <f t="shared" si="39"/>
        <v>68176.277226808379</v>
      </c>
      <c r="H487" s="495">
        <f t="shared" si="37"/>
        <v>-8169494.0143495258</v>
      </c>
      <c r="I487" s="549"/>
      <c r="J487" s="496" t="s">
        <v>937</v>
      </c>
    </row>
    <row r="488" spans="2:10" outlineLevel="1" x14ac:dyDescent="0.2">
      <c r="B488" s="492"/>
      <c r="C488" s="497" t="s">
        <v>625</v>
      </c>
      <c r="D488" s="494">
        <f t="shared" si="38"/>
        <v>-8169494.0143495258</v>
      </c>
      <c r="E488" s="494">
        <f t="shared" si="35"/>
        <v>-18721.757116217665</v>
      </c>
      <c r="F488" s="494">
        <f t="shared" si="36"/>
        <v>86898.03434302604</v>
      </c>
      <c r="G488" s="494">
        <f t="shared" si="39"/>
        <v>68176.277226808379</v>
      </c>
      <c r="H488" s="495">
        <f t="shared" si="37"/>
        <v>-8256392.0486925514</v>
      </c>
      <c r="I488" s="549"/>
      <c r="J488" s="496" t="s">
        <v>937</v>
      </c>
    </row>
    <row r="489" spans="2:10" x14ac:dyDescent="0.2">
      <c r="B489" s="492" t="s">
        <v>626</v>
      </c>
      <c r="C489" s="497" t="s">
        <v>627</v>
      </c>
      <c r="D489" s="494">
        <f t="shared" si="38"/>
        <v>-8256392.0486925514</v>
      </c>
      <c r="E489" s="494">
        <f t="shared" si="35"/>
        <v>-18920.898444920429</v>
      </c>
      <c r="F489" s="494">
        <f t="shared" si="36"/>
        <v>87097.175671728808</v>
      </c>
      <c r="G489" s="494">
        <f t="shared" si="39"/>
        <v>68176.277226808379</v>
      </c>
      <c r="H489" s="495">
        <f t="shared" si="37"/>
        <v>-8343489.2243642807</v>
      </c>
      <c r="I489" s="549">
        <v>0</v>
      </c>
      <c r="J489" s="496" t="s">
        <v>937</v>
      </c>
    </row>
    <row r="490" spans="2:10" outlineLevel="1" x14ac:dyDescent="0.2">
      <c r="B490" s="492"/>
      <c r="C490" s="497" t="s">
        <v>628</v>
      </c>
      <c r="D490" s="494">
        <f t="shared" si="38"/>
        <v>-8343489.2243642807</v>
      </c>
      <c r="E490" s="494">
        <f t="shared" si="35"/>
        <v>-19120.496139168143</v>
      </c>
      <c r="F490" s="494">
        <f t="shared" si="36"/>
        <v>87296.773365976522</v>
      </c>
      <c r="G490" s="494">
        <f t="shared" si="39"/>
        <v>68176.277226808379</v>
      </c>
      <c r="H490" s="495">
        <f t="shared" si="37"/>
        <v>-8430785.997730257</v>
      </c>
      <c r="I490" s="549"/>
      <c r="J490" s="496" t="s">
        <v>937</v>
      </c>
    </row>
    <row r="491" spans="2:10" outlineLevel="1" x14ac:dyDescent="0.2">
      <c r="B491" s="492"/>
      <c r="C491" s="497" t="s">
        <v>629</v>
      </c>
      <c r="D491" s="494">
        <f t="shared" si="38"/>
        <v>-8430785.997730257</v>
      </c>
      <c r="E491" s="494">
        <f t="shared" si="35"/>
        <v>-19320.551244798506</v>
      </c>
      <c r="F491" s="494">
        <f t="shared" si="36"/>
        <v>87496.828471606888</v>
      </c>
      <c r="G491" s="494">
        <f t="shared" si="39"/>
        <v>68176.277226808379</v>
      </c>
      <c r="H491" s="495">
        <f t="shared" si="37"/>
        <v>-8518282.8262018636</v>
      </c>
      <c r="I491" s="549"/>
      <c r="J491" s="496" t="s">
        <v>937</v>
      </c>
    </row>
    <row r="492" spans="2:10" outlineLevel="1" x14ac:dyDescent="0.2">
      <c r="B492" s="492"/>
      <c r="C492" s="497" t="s">
        <v>630</v>
      </c>
      <c r="D492" s="494">
        <f t="shared" si="38"/>
        <v>-8518282.8262018636</v>
      </c>
      <c r="E492" s="494">
        <f t="shared" si="35"/>
        <v>-19521.064810045937</v>
      </c>
      <c r="F492" s="494">
        <f t="shared" si="36"/>
        <v>87697.342036854316</v>
      </c>
      <c r="G492" s="494">
        <f t="shared" si="39"/>
        <v>68176.277226808379</v>
      </c>
      <c r="H492" s="495">
        <f t="shared" si="37"/>
        <v>-8605980.1682387181</v>
      </c>
      <c r="I492" s="549"/>
      <c r="J492" s="496" t="s">
        <v>937</v>
      </c>
    </row>
    <row r="493" spans="2:10" outlineLevel="1" x14ac:dyDescent="0.2">
      <c r="B493" s="492"/>
      <c r="C493" s="497" t="s">
        <v>631</v>
      </c>
      <c r="D493" s="494">
        <f t="shared" si="38"/>
        <v>-8605980.1682387181</v>
      </c>
      <c r="E493" s="494">
        <f t="shared" si="35"/>
        <v>-19722.037885547063</v>
      </c>
      <c r="F493" s="494">
        <f t="shared" si="36"/>
        <v>87898.315112355442</v>
      </c>
      <c r="G493" s="494">
        <f t="shared" si="39"/>
        <v>68176.277226808379</v>
      </c>
      <c r="H493" s="495">
        <f t="shared" si="37"/>
        <v>-8693878.4833510742</v>
      </c>
      <c r="I493" s="549"/>
      <c r="J493" s="496" t="s">
        <v>937</v>
      </c>
    </row>
    <row r="494" spans="2:10" outlineLevel="1" x14ac:dyDescent="0.2">
      <c r="B494" s="492"/>
      <c r="C494" s="497" t="s">
        <v>632</v>
      </c>
      <c r="D494" s="494">
        <f t="shared" si="38"/>
        <v>-8693878.4833510742</v>
      </c>
      <c r="E494" s="494">
        <f t="shared" si="35"/>
        <v>-19923.471524346212</v>
      </c>
      <c r="F494" s="494">
        <f t="shared" si="36"/>
        <v>88099.748751154591</v>
      </c>
      <c r="G494" s="494">
        <f t="shared" si="39"/>
        <v>68176.277226808379</v>
      </c>
      <c r="H494" s="495">
        <f t="shared" si="37"/>
        <v>-8781978.2321022283</v>
      </c>
      <c r="I494" s="549"/>
      <c r="J494" s="496" t="s">
        <v>937</v>
      </c>
    </row>
    <row r="495" spans="2:10" outlineLevel="1" x14ac:dyDescent="0.2">
      <c r="B495" s="492"/>
      <c r="C495" s="497" t="s">
        <v>633</v>
      </c>
      <c r="D495" s="494">
        <f t="shared" si="38"/>
        <v>-8781978.2321022283</v>
      </c>
      <c r="E495" s="494">
        <f t="shared" si="35"/>
        <v>-20125.366781900939</v>
      </c>
      <c r="F495" s="494">
        <f t="shared" si="36"/>
        <v>88301.644008709321</v>
      </c>
      <c r="G495" s="494">
        <f t="shared" si="39"/>
        <v>68176.277226808379</v>
      </c>
      <c r="H495" s="495">
        <f t="shared" si="37"/>
        <v>-8870279.8761109374</v>
      </c>
      <c r="I495" s="549"/>
      <c r="J495" s="496" t="s">
        <v>937</v>
      </c>
    </row>
    <row r="496" spans="2:10" outlineLevel="1" x14ac:dyDescent="0.2">
      <c r="B496" s="492"/>
      <c r="C496" s="497" t="s">
        <v>634</v>
      </c>
      <c r="D496" s="494">
        <f t="shared" si="38"/>
        <v>-8870279.8761109374</v>
      </c>
      <c r="E496" s="494">
        <f t="shared" si="35"/>
        <v>-20327.724716087567</v>
      </c>
      <c r="F496" s="494">
        <f t="shared" si="36"/>
        <v>88504.001942895949</v>
      </c>
      <c r="G496" s="494">
        <f t="shared" si="39"/>
        <v>68176.277226808379</v>
      </c>
      <c r="H496" s="495">
        <f t="shared" si="37"/>
        <v>-8958783.8780538328</v>
      </c>
      <c r="I496" s="549"/>
      <c r="J496" s="496" t="s">
        <v>937</v>
      </c>
    </row>
    <row r="497" spans="2:10" outlineLevel="1" x14ac:dyDescent="0.2">
      <c r="B497" s="492"/>
      <c r="C497" s="497" t="s">
        <v>635</v>
      </c>
      <c r="D497" s="494">
        <f t="shared" si="38"/>
        <v>-8958783.8780538328</v>
      </c>
      <c r="E497" s="494">
        <f t="shared" si="35"/>
        <v>-20530.546387206701</v>
      </c>
      <c r="F497" s="494">
        <f t="shared" si="36"/>
        <v>88706.823614015084</v>
      </c>
      <c r="G497" s="494">
        <f t="shared" si="39"/>
        <v>68176.277226808379</v>
      </c>
      <c r="H497" s="495">
        <f t="shared" si="37"/>
        <v>-9047490.7016678471</v>
      </c>
      <c r="I497" s="549"/>
      <c r="J497" s="496" t="s">
        <v>937</v>
      </c>
    </row>
    <row r="498" spans="2:10" outlineLevel="1" x14ac:dyDescent="0.2">
      <c r="B498" s="492"/>
      <c r="C498" s="497" t="s">
        <v>636</v>
      </c>
      <c r="D498" s="494">
        <f t="shared" si="38"/>
        <v>-9047490.7016678471</v>
      </c>
      <c r="E498" s="494">
        <f t="shared" si="35"/>
        <v>-20733.832857988815</v>
      </c>
      <c r="F498" s="494">
        <f t="shared" si="36"/>
        <v>88910.110084797197</v>
      </c>
      <c r="G498" s="494">
        <f t="shared" si="39"/>
        <v>68176.277226808379</v>
      </c>
      <c r="H498" s="495">
        <f t="shared" si="37"/>
        <v>-9136400.8117526434</v>
      </c>
      <c r="I498" s="549"/>
      <c r="J498" s="496" t="s">
        <v>937</v>
      </c>
    </row>
    <row r="499" spans="2:10" outlineLevel="1" x14ac:dyDescent="0.2">
      <c r="B499" s="492"/>
      <c r="C499" s="497" t="s">
        <v>637</v>
      </c>
      <c r="D499" s="494">
        <f t="shared" si="38"/>
        <v>-9136400.8117526434</v>
      </c>
      <c r="E499" s="494">
        <f t="shared" si="35"/>
        <v>-20937.585193599807</v>
      </c>
      <c r="F499" s="494">
        <f t="shared" si="36"/>
        <v>89113.862420408186</v>
      </c>
      <c r="G499" s="494">
        <f t="shared" si="39"/>
        <v>68176.277226808379</v>
      </c>
      <c r="H499" s="495">
        <f t="shared" si="37"/>
        <v>-9225514.6741730515</v>
      </c>
      <c r="I499" s="549"/>
      <c r="J499" s="496" t="s">
        <v>937</v>
      </c>
    </row>
    <row r="500" spans="2:10" outlineLevel="1" x14ac:dyDescent="0.2">
      <c r="B500" s="492"/>
      <c r="C500" s="497" t="s">
        <v>638</v>
      </c>
      <c r="D500" s="494">
        <f t="shared" si="38"/>
        <v>-9225514.6741730515</v>
      </c>
      <c r="E500" s="494">
        <f t="shared" si="35"/>
        <v>-21141.804461646578</v>
      </c>
      <c r="F500" s="494">
        <f t="shared" si="36"/>
        <v>89318.081688454957</v>
      </c>
      <c r="G500" s="494">
        <f t="shared" si="39"/>
        <v>68176.277226808379</v>
      </c>
      <c r="H500" s="495">
        <f t="shared" si="37"/>
        <v>-9314832.7558615059</v>
      </c>
      <c r="I500" s="549"/>
      <c r="J500" s="496" t="s">
        <v>937</v>
      </c>
    </row>
    <row r="501" spans="2:10" x14ac:dyDescent="0.2">
      <c r="B501" s="492" t="s">
        <v>639</v>
      </c>
      <c r="C501" s="497" t="s">
        <v>640</v>
      </c>
      <c r="D501" s="494">
        <f t="shared" si="38"/>
        <v>-9314832.7558615059</v>
      </c>
      <c r="E501" s="494">
        <f t="shared" si="35"/>
        <v>-21346.491732182618</v>
      </c>
      <c r="F501" s="494">
        <f t="shared" si="36"/>
        <v>89522.768958991001</v>
      </c>
      <c r="G501" s="494">
        <f t="shared" si="39"/>
        <v>68176.277226808379</v>
      </c>
      <c r="H501" s="495">
        <f t="shared" si="37"/>
        <v>-9404355.5248204973</v>
      </c>
      <c r="I501" s="549">
        <v>0</v>
      </c>
      <c r="J501" s="496" t="s">
        <v>937</v>
      </c>
    </row>
    <row r="502" spans="2:10" outlineLevel="1" x14ac:dyDescent="0.2">
      <c r="B502" s="492"/>
      <c r="C502" s="497" t="s">
        <v>641</v>
      </c>
      <c r="D502" s="494">
        <f t="shared" si="38"/>
        <v>-9404355.5248204973</v>
      </c>
      <c r="E502" s="494">
        <f t="shared" si="35"/>
        <v>-21551.648077713638</v>
      </c>
      <c r="F502" s="494">
        <f t="shared" si="36"/>
        <v>89727.92530452201</v>
      </c>
      <c r="G502" s="494">
        <f t="shared" si="39"/>
        <v>68176.277226808379</v>
      </c>
      <c r="H502" s="495">
        <f t="shared" si="37"/>
        <v>-9494083.45012502</v>
      </c>
      <c r="I502" s="549"/>
      <c r="J502" s="496" t="s">
        <v>937</v>
      </c>
    </row>
    <row r="503" spans="2:10" outlineLevel="1" x14ac:dyDescent="0.2">
      <c r="B503" s="492"/>
      <c r="C503" s="497" t="s">
        <v>642</v>
      </c>
      <c r="D503" s="494">
        <f t="shared" si="38"/>
        <v>-9494083.45012502</v>
      </c>
      <c r="E503" s="494">
        <f t="shared" si="35"/>
        <v>-21757.274573203173</v>
      </c>
      <c r="F503" s="494">
        <f t="shared" si="36"/>
        <v>89933.551800011555</v>
      </c>
      <c r="G503" s="494">
        <f t="shared" si="39"/>
        <v>68176.277226808379</v>
      </c>
      <c r="H503" s="495">
        <f t="shared" si="37"/>
        <v>-9584017.0019250307</v>
      </c>
      <c r="I503" s="549"/>
      <c r="J503" s="496" t="s">
        <v>937</v>
      </c>
    </row>
    <row r="504" spans="2:10" outlineLevel="1" x14ac:dyDescent="0.2">
      <c r="B504" s="492"/>
      <c r="C504" s="497" t="s">
        <v>643</v>
      </c>
      <c r="D504" s="494">
        <f t="shared" si="38"/>
        <v>-9584017.0019250307</v>
      </c>
      <c r="E504" s="494">
        <f t="shared" si="35"/>
        <v>-21963.372296078196</v>
      </c>
      <c r="F504" s="494">
        <f t="shared" si="36"/>
        <v>90139.649522886582</v>
      </c>
      <c r="G504" s="494">
        <f t="shared" si="39"/>
        <v>68176.277226808379</v>
      </c>
      <c r="H504" s="495">
        <f t="shared" si="37"/>
        <v>-9674156.6514479164</v>
      </c>
      <c r="I504" s="549"/>
      <c r="J504" s="496" t="s">
        <v>937</v>
      </c>
    </row>
    <row r="505" spans="2:10" outlineLevel="1" x14ac:dyDescent="0.2">
      <c r="B505" s="492"/>
      <c r="C505" s="497" t="s">
        <v>644</v>
      </c>
      <c r="D505" s="494">
        <f t="shared" si="38"/>
        <v>-9674156.6514479164</v>
      </c>
      <c r="E505" s="494">
        <f t="shared" si="35"/>
        <v>-22169.94232623481</v>
      </c>
      <c r="F505" s="494">
        <f t="shared" si="36"/>
        <v>90346.219553043193</v>
      </c>
      <c r="G505" s="494">
        <f t="shared" si="39"/>
        <v>68176.277226808379</v>
      </c>
      <c r="H505" s="495">
        <f t="shared" si="37"/>
        <v>-9764502.8710009605</v>
      </c>
      <c r="I505" s="549"/>
      <c r="J505" s="496" t="s">
        <v>937</v>
      </c>
    </row>
    <row r="506" spans="2:10" outlineLevel="1" x14ac:dyDescent="0.2">
      <c r="B506" s="492"/>
      <c r="C506" s="497" t="s">
        <v>645</v>
      </c>
      <c r="D506" s="494">
        <f t="shared" si="38"/>
        <v>-9764502.8710009605</v>
      </c>
      <c r="E506" s="494">
        <f t="shared" si="35"/>
        <v>-22376.985746043869</v>
      </c>
      <c r="F506" s="494">
        <f t="shared" si="36"/>
        <v>90553.262972852244</v>
      </c>
      <c r="G506" s="494">
        <f t="shared" si="39"/>
        <v>68176.277226808379</v>
      </c>
      <c r="H506" s="495">
        <f t="shared" si="37"/>
        <v>-9855056.1339738127</v>
      </c>
      <c r="I506" s="549"/>
      <c r="J506" s="496" t="s">
        <v>937</v>
      </c>
    </row>
    <row r="507" spans="2:10" outlineLevel="1" x14ac:dyDescent="0.2">
      <c r="B507" s="492"/>
      <c r="C507" s="497" t="s">
        <v>646</v>
      </c>
      <c r="D507" s="494">
        <f t="shared" si="38"/>
        <v>-9855056.1339738127</v>
      </c>
      <c r="E507" s="494">
        <f t="shared" si="35"/>
        <v>-22584.503640356656</v>
      </c>
      <c r="F507" s="494">
        <f t="shared" si="36"/>
        <v>90760.780867165042</v>
      </c>
      <c r="G507" s="494">
        <f t="shared" si="39"/>
        <v>68176.277226808379</v>
      </c>
      <c r="H507" s="495">
        <f t="shared" si="37"/>
        <v>-9945816.9148409776</v>
      </c>
      <c r="I507" s="549"/>
      <c r="J507" s="496" t="s">
        <v>937</v>
      </c>
    </row>
    <row r="508" spans="2:10" outlineLevel="1" x14ac:dyDescent="0.2">
      <c r="B508" s="492"/>
      <c r="C508" s="497" t="s">
        <v>647</v>
      </c>
      <c r="D508" s="494">
        <f t="shared" si="38"/>
        <v>-9945816.9148409776</v>
      </c>
      <c r="E508" s="494">
        <f t="shared" si="35"/>
        <v>-22792.497096510575</v>
      </c>
      <c r="F508" s="494">
        <f t="shared" si="36"/>
        <v>90968.774323318954</v>
      </c>
      <c r="G508" s="494">
        <f t="shared" si="39"/>
        <v>68176.277226808379</v>
      </c>
      <c r="H508" s="495">
        <f t="shared" si="37"/>
        <v>-10036785.689164296</v>
      </c>
      <c r="I508" s="549"/>
      <c r="J508" s="496" t="s">
        <v>937</v>
      </c>
    </row>
    <row r="509" spans="2:10" outlineLevel="1" x14ac:dyDescent="0.2">
      <c r="B509" s="492"/>
      <c r="C509" s="497" t="s">
        <v>648</v>
      </c>
      <c r="D509" s="494">
        <f t="shared" si="38"/>
        <v>-10036785.689164296</v>
      </c>
      <c r="E509" s="494">
        <f t="shared" si="35"/>
        <v>-23000.967204334844</v>
      </c>
      <c r="F509" s="494">
        <f t="shared" si="36"/>
        <v>91177.244431143219</v>
      </c>
      <c r="G509" s="494">
        <f t="shared" si="39"/>
        <v>68176.277226808379</v>
      </c>
      <c r="H509" s="495">
        <f t="shared" si="37"/>
        <v>-10127962.933595439</v>
      </c>
      <c r="I509" s="549"/>
      <c r="J509" s="496" t="s">
        <v>937</v>
      </c>
    </row>
    <row r="510" spans="2:10" outlineLevel="1" x14ac:dyDescent="0.2">
      <c r="B510" s="492"/>
      <c r="C510" s="497" t="s">
        <v>649</v>
      </c>
      <c r="D510" s="494">
        <f t="shared" si="38"/>
        <v>-10127962.933595439</v>
      </c>
      <c r="E510" s="494">
        <f t="shared" si="35"/>
        <v>-23209.915056156216</v>
      </c>
      <c r="F510" s="494">
        <f t="shared" si="36"/>
        <v>91386.192282964592</v>
      </c>
      <c r="G510" s="494">
        <f t="shared" si="39"/>
        <v>68176.277226808379</v>
      </c>
      <c r="H510" s="495">
        <f t="shared" si="37"/>
        <v>-10219349.125878405</v>
      </c>
      <c r="I510" s="549"/>
      <c r="J510" s="496" t="s">
        <v>937</v>
      </c>
    </row>
    <row r="511" spans="2:10" outlineLevel="1" x14ac:dyDescent="0.2">
      <c r="B511" s="492"/>
      <c r="C511" s="497" t="s">
        <v>650</v>
      </c>
      <c r="D511" s="494">
        <f t="shared" si="38"/>
        <v>-10219349.125878405</v>
      </c>
      <c r="E511" s="494">
        <f t="shared" si="35"/>
        <v>-23419.341746804679</v>
      </c>
      <c r="F511" s="494">
        <f t="shared" si="36"/>
        <v>91595.618973613062</v>
      </c>
      <c r="G511" s="494">
        <f t="shared" si="39"/>
        <v>68176.277226808379</v>
      </c>
      <c r="H511" s="495">
        <f t="shared" si="37"/>
        <v>-10310944.744852018</v>
      </c>
      <c r="I511" s="549"/>
      <c r="J511" s="496" t="s">
        <v>937</v>
      </c>
    </row>
    <row r="512" spans="2:10" outlineLevel="1" x14ac:dyDescent="0.2">
      <c r="B512" s="492"/>
      <c r="C512" s="497" t="s">
        <v>651</v>
      </c>
      <c r="D512" s="494">
        <f t="shared" si="38"/>
        <v>-10310944.744852018</v>
      </c>
      <c r="E512" s="494">
        <f t="shared" si="35"/>
        <v>-23629.248373619208</v>
      </c>
      <c r="F512" s="494">
        <f t="shared" si="36"/>
        <v>91805.525600427587</v>
      </c>
      <c r="G512" s="494">
        <f t="shared" si="39"/>
        <v>68176.277226808379</v>
      </c>
      <c r="H512" s="495">
        <f t="shared" si="37"/>
        <v>-10402750.270452445</v>
      </c>
      <c r="I512" s="549"/>
      <c r="J512" s="496" t="s">
        <v>937</v>
      </c>
    </row>
    <row r="513" spans="2:10" outlineLevel="1" x14ac:dyDescent="0.2">
      <c r="B513" s="492"/>
      <c r="C513" s="497" t="s">
        <v>652</v>
      </c>
      <c r="D513" s="494">
        <f t="shared" si="38"/>
        <v>-10402750.270452445</v>
      </c>
      <c r="E513" s="494">
        <f t="shared" si="35"/>
        <v>-23839.636036453521</v>
      </c>
      <c r="F513" s="494">
        <f t="shared" si="36"/>
        <v>92015.9132632619</v>
      </c>
      <c r="G513" s="494">
        <f t="shared" si="39"/>
        <v>68176.277226808379</v>
      </c>
      <c r="H513" s="495">
        <f t="shared" si="37"/>
        <v>-10494766.183715707</v>
      </c>
      <c r="I513" s="549"/>
      <c r="J513" s="496" t="s">
        <v>937</v>
      </c>
    </row>
    <row r="514" spans="2:10" outlineLevel="1" x14ac:dyDescent="0.2">
      <c r="B514" s="492"/>
      <c r="C514" s="497" t="s">
        <v>653</v>
      </c>
      <c r="D514" s="494">
        <f t="shared" si="38"/>
        <v>-10494766.183715707</v>
      </c>
      <c r="E514" s="494">
        <f t="shared" si="35"/>
        <v>-24050.505837681827</v>
      </c>
      <c r="F514" s="494">
        <f t="shared" si="36"/>
        <v>92226.783064490213</v>
      </c>
      <c r="G514" s="494">
        <f t="shared" si="39"/>
        <v>68176.277226808379</v>
      </c>
      <c r="H514" s="495">
        <f t="shared" si="37"/>
        <v>-10586992.966780197</v>
      </c>
      <c r="I514" s="549"/>
      <c r="J514" s="496" t="s">
        <v>937</v>
      </c>
    </row>
    <row r="515" spans="2:10" outlineLevel="1" x14ac:dyDescent="0.2">
      <c r="B515" s="492"/>
      <c r="C515" s="497" t="s">
        <v>654</v>
      </c>
      <c r="D515" s="494">
        <f t="shared" si="38"/>
        <v>-10586992.966780197</v>
      </c>
      <c r="E515" s="494">
        <f t="shared" si="35"/>
        <v>-24261.858882204619</v>
      </c>
      <c r="F515" s="494">
        <f t="shared" si="36"/>
        <v>92438.136109012994</v>
      </c>
      <c r="G515" s="494">
        <f t="shared" si="39"/>
        <v>68176.277226808379</v>
      </c>
      <c r="H515" s="495">
        <f t="shared" si="37"/>
        <v>-10679431.10288921</v>
      </c>
      <c r="I515" s="549"/>
      <c r="J515" s="496" t="s">
        <v>937</v>
      </c>
    </row>
    <row r="516" spans="2:10" outlineLevel="1" x14ac:dyDescent="0.2">
      <c r="B516" s="492"/>
      <c r="C516" s="497" t="s">
        <v>655</v>
      </c>
      <c r="D516" s="494">
        <f t="shared" si="38"/>
        <v>-10679431.10288921</v>
      </c>
      <c r="E516" s="494">
        <f t="shared" si="35"/>
        <v>-24473.696277454441</v>
      </c>
      <c r="F516" s="494">
        <f t="shared" si="36"/>
        <v>92649.973504262816</v>
      </c>
      <c r="G516" s="494">
        <f t="shared" si="39"/>
        <v>68176.277226808379</v>
      </c>
      <c r="H516" s="495">
        <f t="shared" si="37"/>
        <v>-10772081.076393472</v>
      </c>
      <c r="I516" s="549"/>
      <c r="J516" s="496" t="s">
        <v>937</v>
      </c>
    </row>
    <row r="517" spans="2:10" ht="13.8" thickBot="1" x14ac:dyDescent="0.25">
      <c r="B517" s="507" t="s">
        <v>656</v>
      </c>
      <c r="C517" s="508" t="s">
        <v>657</v>
      </c>
      <c r="D517" s="509">
        <f t="shared" si="38"/>
        <v>-10772081.076393472</v>
      </c>
      <c r="E517" s="509">
        <f t="shared" si="35"/>
        <v>-24686.019133401707</v>
      </c>
      <c r="F517" s="509">
        <f t="shared" si="36"/>
        <v>92862.296360210079</v>
      </c>
      <c r="G517" s="494">
        <f t="shared" si="39"/>
        <v>68176.277226808379</v>
      </c>
      <c r="H517" s="510">
        <f t="shared" si="37"/>
        <v>-10864943.372753682</v>
      </c>
      <c r="I517" s="550">
        <v>0</v>
      </c>
      <c r="J517" s="496" t="s">
        <v>937</v>
      </c>
    </row>
    <row r="518" spans="2:10" s="498" customFormat="1" x14ac:dyDescent="0.2">
      <c r="C518" s="511"/>
      <c r="D518" s="512"/>
      <c r="E518" s="512"/>
      <c r="F518" s="512"/>
      <c r="G518" s="512"/>
      <c r="H518" s="513"/>
      <c r="I518" s="512"/>
      <c r="J518" s="514"/>
    </row>
    <row r="519" spans="2:10" s="498" customFormat="1" x14ac:dyDescent="0.2">
      <c r="C519" s="511"/>
      <c r="D519" s="512"/>
      <c r="E519" s="512"/>
      <c r="F519" s="512"/>
      <c r="G519" s="512"/>
      <c r="H519" s="513"/>
      <c r="I519" s="512"/>
      <c r="J519" s="514"/>
    </row>
    <row r="520" spans="2:10" s="498" customFormat="1" x14ac:dyDescent="0.2">
      <c r="C520" s="511"/>
      <c r="D520" s="512"/>
      <c r="E520" s="512"/>
      <c r="F520" s="512"/>
      <c r="G520" s="512"/>
      <c r="H520" s="513"/>
      <c r="I520" s="512"/>
      <c r="J520" s="514"/>
    </row>
    <row r="521" spans="2:10" s="498" customFormat="1" x14ac:dyDescent="0.2">
      <c r="C521" s="511"/>
      <c r="D521" s="512"/>
      <c r="E521" s="512"/>
      <c r="F521" s="512"/>
      <c r="G521" s="512"/>
      <c r="H521" s="513"/>
      <c r="I521" s="512"/>
      <c r="J521" s="514"/>
    </row>
    <row r="522" spans="2:10" s="498" customFormat="1" x14ac:dyDescent="0.2">
      <c r="C522" s="511"/>
      <c r="D522" s="512"/>
      <c r="E522" s="512"/>
      <c r="F522" s="512"/>
      <c r="G522" s="512"/>
      <c r="H522" s="513"/>
      <c r="I522" s="512"/>
      <c r="J522" s="514"/>
    </row>
    <row r="523" spans="2:10" s="498" customFormat="1" x14ac:dyDescent="0.2">
      <c r="C523" s="511"/>
      <c r="D523" s="512"/>
      <c r="E523" s="512"/>
      <c r="F523" s="512"/>
      <c r="G523" s="512"/>
      <c r="H523" s="513"/>
      <c r="I523" s="512"/>
      <c r="J523" s="514"/>
    </row>
    <row r="524" spans="2:10" s="498" customFormat="1" x14ac:dyDescent="0.2">
      <c r="C524" s="511"/>
      <c r="D524" s="512"/>
      <c r="E524" s="512"/>
      <c r="F524" s="512"/>
      <c r="G524" s="512"/>
      <c r="H524" s="513"/>
      <c r="I524" s="512"/>
      <c r="J524" s="514"/>
    </row>
    <row r="525" spans="2:10" s="498" customFormat="1" x14ac:dyDescent="0.2">
      <c r="C525" s="511"/>
      <c r="D525" s="512"/>
      <c r="E525" s="512"/>
      <c r="F525" s="512"/>
      <c r="G525" s="512"/>
      <c r="H525" s="513"/>
      <c r="I525" s="512"/>
      <c r="J525" s="514"/>
    </row>
    <row r="526" spans="2:10" s="498" customFormat="1" x14ac:dyDescent="0.2">
      <c r="C526" s="511"/>
      <c r="D526" s="512"/>
      <c r="E526" s="512"/>
      <c r="F526" s="512"/>
      <c r="G526" s="512"/>
      <c r="H526" s="513"/>
      <c r="I526" s="512"/>
      <c r="J526" s="514"/>
    </row>
    <row r="527" spans="2:10" s="498" customFormat="1" x14ac:dyDescent="0.2">
      <c r="C527" s="511"/>
      <c r="D527" s="512"/>
      <c r="E527" s="512"/>
      <c r="F527" s="512"/>
      <c r="G527" s="512"/>
      <c r="H527" s="513"/>
      <c r="I527" s="512"/>
      <c r="J527" s="514"/>
    </row>
    <row r="528" spans="2:10" s="498" customFormat="1" x14ac:dyDescent="0.2">
      <c r="C528" s="511"/>
      <c r="D528" s="512"/>
      <c r="E528" s="512"/>
      <c r="F528" s="512"/>
      <c r="G528" s="512"/>
      <c r="H528" s="513"/>
      <c r="I528" s="512"/>
      <c r="J528" s="514"/>
    </row>
    <row r="529" spans="3:10" s="498" customFormat="1" x14ac:dyDescent="0.2">
      <c r="C529" s="511"/>
      <c r="D529" s="512"/>
      <c r="E529" s="512"/>
      <c r="F529" s="512"/>
      <c r="G529" s="512"/>
      <c r="H529" s="513"/>
      <c r="I529" s="515"/>
      <c r="J529" s="514"/>
    </row>
    <row r="530" spans="3:10" s="498" customFormat="1" x14ac:dyDescent="0.2">
      <c r="C530" s="511"/>
      <c r="D530" s="512"/>
      <c r="E530" s="512"/>
      <c r="F530" s="512"/>
      <c r="G530" s="512"/>
      <c r="H530" s="513"/>
      <c r="I530" s="512"/>
      <c r="J530" s="514"/>
    </row>
    <row r="531" spans="3:10" s="498" customFormat="1" x14ac:dyDescent="0.2">
      <c r="C531" s="511"/>
      <c r="D531" s="512"/>
      <c r="E531" s="512"/>
      <c r="F531" s="512"/>
      <c r="G531" s="512"/>
      <c r="H531" s="513"/>
      <c r="I531" s="512"/>
      <c r="J531" s="514"/>
    </row>
    <row r="532" spans="3:10" s="498" customFormat="1" x14ac:dyDescent="0.2">
      <c r="C532" s="511"/>
      <c r="D532" s="512"/>
      <c r="E532" s="512"/>
      <c r="F532" s="512"/>
      <c r="G532" s="512"/>
      <c r="H532" s="513"/>
      <c r="I532" s="512"/>
      <c r="J532" s="514"/>
    </row>
    <row r="533" spans="3:10" s="498" customFormat="1" x14ac:dyDescent="0.2">
      <c r="C533" s="511"/>
      <c r="D533" s="512"/>
      <c r="E533" s="512"/>
      <c r="F533" s="512"/>
      <c r="G533" s="512"/>
      <c r="H533" s="513"/>
      <c r="I533" s="512"/>
      <c r="J533" s="514"/>
    </row>
    <row r="534" spans="3:10" s="498" customFormat="1" x14ac:dyDescent="0.2">
      <c r="C534" s="511"/>
      <c r="D534" s="512"/>
      <c r="E534" s="512"/>
      <c r="F534" s="512"/>
      <c r="G534" s="512"/>
      <c r="H534" s="513"/>
      <c r="I534" s="512"/>
      <c r="J534" s="514"/>
    </row>
    <row r="1000" spans="1:1" x14ac:dyDescent="0.2">
      <c r="A1000" s="536" t="s">
        <v>978</v>
      </c>
    </row>
  </sheetData>
  <sheetProtection algorithmName="SHA-512" hashValue="EC4FpqGZfdvmvtj2C9MAAhwpEjJzZrUWpfxRd5NRbn1Xo+44rJyABjFakhZoKr6BG0mgNq3j1ofHvduQx81bcQ==" saltValue="0XVV5v7y65N8vqHr0LykWA==" spinCount="100000" sheet="1" objects="1" scenarios="1"/>
  <dataConsolidate/>
  <phoneticPr fontId="6"/>
  <pageMargins left="0.75" right="0.75" top="1" bottom="1" header="0.51200000000000001" footer="0.51200000000000001"/>
  <pageSetup paperSize="9" orientation="portrait" verticalDpi="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F6E1CA76AAD4564AAF106FC3CFA868360400186944AA932D8046A3B88E9B37BEBDF5" ma:contentTypeVersion="57" ma:contentTypeDescription="Create a new document." ma:contentTypeScope="" ma:versionID="99516f8994b63f46a279aa564b61ee37">
  <xsd:schema xmlns:xsd="http://www.w3.org/2001/XMLSchema" xmlns:xs="http://www.w3.org/2001/XMLSchema" xmlns:p="http://schemas.microsoft.com/office/2006/metadata/properties" xmlns:ns2="1119c2e5-8fb9-4d5f-baf1-202c530f2c34" targetNamespace="http://schemas.microsoft.com/office/2006/metadata/properties" ma:root="true" ma:fieldsID="4ccc0999b57010467b6aff3ba0e15941" ns2:_="">
    <xsd:import namespace="1119c2e5-8fb9-4d5f-baf1-202c530f2c34"/>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19c2e5-8fb9-4d5f-baf1-202c530f2c34"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04032b9e-8ee6-4e89-b9db-4ffff205d025}"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388FC2BA-F530-4FF7-911A-621CAE6AFBD3}" ma:internalName="CSXSubmissionMarket" ma:readOnly="false" ma:showField="MarketName" ma:web="1119c2e5-8fb9-4d5f-baf1-202c530f2c34">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5dcf7547-996b-4a0e-b7d1-0f761d14131b}"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4D83B164-8C00-474C-8363-38E0B8FF22E3}" ma:internalName="InProjectListLookup" ma:readOnly="true" ma:showField="InProjectLis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e5aec8e1-0842-4156-acaa-2defcf90540a}"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4D83B164-8C00-474C-8363-38E0B8FF22E3}" ma:internalName="LastCompleteVersionLookup" ma:readOnly="true" ma:showField="LastComplete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4D83B164-8C00-474C-8363-38E0B8FF22E3}" ma:internalName="LastPreviewErrorLookup" ma:readOnly="true" ma:showField="LastPreviewError"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4D83B164-8C00-474C-8363-38E0B8FF22E3}" ma:internalName="LastPreviewResultLookup" ma:readOnly="true" ma:showField="LastPreviewResul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4D83B164-8C00-474C-8363-38E0B8FF22E3}" ma:internalName="LastPreviewAttemptDateLookup" ma:readOnly="true" ma:showField="LastPreviewAttemptDat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4D83B164-8C00-474C-8363-38E0B8FF22E3}" ma:internalName="LastPreviewedByLookup" ma:readOnly="true" ma:showField="LastPreviewedBy"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4D83B164-8C00-474C-8363-38E0B8FF22E3}" ma:internalName="LastPreviewTimeLookup" ma:readOnly="true" ma:showField="LastPreviewTi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4D83B164-8C00-474C-8363-38E0B8FF22E3}" ma:internalName="LastPreviewVersionLookup" ma:readOnly="true" ma:showField="LastPreview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4D83B164-8C00-474C-8363-38E0B8FF22E3}" ma:internalName="LastPublishErrorLookup" ma:readOnly="true" ma:showField="LastPublishError"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4D83B164-8C00-474C-8363-38E0B8FF22E3}" ma:internalName="LastPublishResultLookup" ma:readOnly="true" ma:showField="LastPublishResul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4D83B164-8C00-474C-8363-38E0B8FF22E3}" ma:internalName="LastPublishAttemptDateLookup" ma:readOnly="true" ma:showField="LastPublishAttemptDat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4D83B164-8C00-474C-8363-38E0B8FF22E3}" ma:internalName="LastPublishedByLookup" ma:readOnly="true" ma:showField="LastPublishedBy"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4D83B164-8C00-474C-8363-38E0B8FF22E3}" ma:internalName="LastPublishTimeLookup" ma:readOnly="true" ma:showField="LastPublishTi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4D83B164-8C00-474C-8363-38E0B8FF22E3}" ma:internalName="LastPublishVersionLookup" ma:readOnly="true" ma:showField="LastPublish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BC39992D-5589-4A4E-8B38-02E0637E5C25}" ma:internalName="LocLastLocAttemptVersionLookup" ma:readOnly="false" ma:showField="LastLocAttemptVersion" ma:web="1119c2e5-8fb9-4d5f-baf1-202c530f2c34">
      <xsd:simpleType>
        <xsd:restriction base="dms:Lookup"/>
      </xsd:simpleType>
    </xsd:element>
    <xsd:element name="LocLastLocAttemptVersionTypeLookup" ma:index="72" nillable="true" ma:displayName="Loc Last Loc Attempt Version Type" ma:default="" ma:list="{BC39992D-5589-4A4E-8B38-02E0637E5C25}" ma:internalName="LocLastLocAttemptVersionTypeLookup" ma:readOnly="true" ma:showField="LastLocAttemptVersionType" ma:web="1119c2e5-8fb9-4d5f-baf1-202c530f2c34">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BC39992D-5589-4A4E-8B38-02E0637E5C25}" ma:internalName="LocNewPublishedVersionLookup" ma:readOnly="true" ma:showField="NewPublishedVersion" ma:web="1119c2e5-8fb9-4d5f-baf1-202c530f2c34">
      <xsd:simpleType>
        <xsd:restriction base="dms:Lookup"/>
      </xsd:simpleType>
    </xsd:element>
    <xsd:element name="LocOverallHandbackStatusLookup" ma:index="76" nillable="true" ma:displayName="Loc Overall Handback Status" ma:default="" ma:list="{BC39992D-5589-4A4E-8B38-02E0637E5C25}" ma:internalName="LocOverallHandbackStatusLookup" ma:readOnly="true" ma:showField="OverallHandbackStatus" ma:web="1119c2e5-8fb9-4d5f-baf1-202c530f2c34">
      <xsd:simpleType>
        <xsd:restriction base="dms:Lookup"/>
      </xsd:simpleType>
    </xsd:element>
    <xsd:element name="LocOverallLocStatusLookup" ma:index="77" nillable="true" ma:displayName="Loc Overall Localize Status" ma:default="" ma:list="{BC39992D-5589-4A4E-8B38-02E0637E5C25}" ma:internalName="LocOverallLocStatusLookup" ma:readOnly="true" ma:showField="OverallLocStatus" ma:web="1119c2e5-8fb9-4d5f-baf1-202c530f2c34">
      <xsd:simpleType>
        <xsd:restriction base="dms:Lookup"/>
      </xsd:simpleType>
    </xsd:element>
    <xsd:element name="LocOverallPreviewStatusLookup" ma:index="78" nillable="true" ma:displayName="Loc Overall Preview Status" ma:default="" ma:list="{BC39992D-5589-4A4E-8B38-02E0637E5C25}" ma:internalName="LocOverallPreviewStatusLookup" ma:readOnly="true" ma:showField="OverallPreviewStatus" ma:web="1119c2e5-8fb9-4d5f-baf1-202c530f2c34">
      <xsd:simpleType>
        <xsd:restriction base="dms:Lookup"/>
      </xsd:simpleType>
    </xsd:element>
    <xsd:element name="LocOverallPublishStatusLookup" ma:index="79" nillable="true" ma:displayName="Loc Overall Publish Status" ma:default="" ma:list="{BC39992D-5589-4A4E-8B38-02E0637E5C25}" ma:internalName="LocOverallPublishStatusLookup" ma:readOnly="true" ma:showField="OverallPublishStatus" ma:web="1119c2e5-8fb9-4d5f-baf1-202c530f2c34">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BC39992D-5589-4A4E-8B38-02E0637E5C25}" ma:internalName="LocProcessedForHandoffsLookup" ma:readOnly="true" ma:showField="ProcessedForHandoffs" ma:web="1119c2e5-8fb9-4d5f-baf1-202c530f2c34">
      <xsd:simpleType>
        <xsd:restriction base="dms:Lookup"/>
      </xsd:simpleType>
    </xsd:element>
    <xsd:element name="LocProcessedForMarketsLookup" ma:index="82" nillable="true" ma:displayName="Loc Processed For Markets" ma:default="" ma:list="{BC39992D-5589-4A4E-8B38-02E0637E5C25}" ma:internalName="LocProcessedForMarketsLookup" ma:readOnly="true" ma:showField="ProcessedForMarkets" ma:web="1119c2e5-8fb9-4d5f-baf1-202c530f2c34">
      <xsd:simpleType>
        <xsd:restriction base="dms:Lookup"/>
      </xsd:simpleType>
    </xsd:element>
    <xsd:element name="LocPublishedDependentAssetsLookup" ma:index="83" nillable="true" ma:displayName="Loc Published Dependent Assets" ma:default="" ma:list="{BC39992D-5589-4A4E-8B38-02E0637E5C25}" ma:internalName="LocPublishedDependentAssetsLookup" ma:readOnly="true" ma:showField="PublishedDependentAssets" ma:web="1119c2e5-8fb9-4d5f-baf1-202c530f2c34">
      <xsd:simpleType>
        <xsd:restriction base="dms:Lookup"/>
      </xsd:simpleType>
    </xsd:element>
    <xsd:element name="LocPublishedLinkedAssetsLookup" ma:index="84" nillable="true" ma:displayName="Loc Published Linked Assets" ma:default="" ma:list="{BC39992D-5589-4A4E-8B38-02E0637E5C25}" ma:internalName="LocPublishedLinkedAssetsLookup" ma:readOnly="true" ma:showField="PublishedLinkedAssets" ma:web="1119c2e5-8fb9-4d5f-baf1-202c530f2c34">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28ca5b26-415b-4822-b35b-d9a845b1b83b}"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388FC2BA-F530-4FF7-911A-621CAE6AFBD3}" ma:internalName="Markets" ma:readOnly="false" ma:showField="MarketNa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4D83B164-8C00-474C-8363-38E0B8FF22E3}" ma:internalName="NumOfRatingsLookup" ma:readOnly="true" ma:showField="NumOfRatings"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4D83B164-8C00-474C-8363-38E0B8FF22E3}" ma:internalName="PublishStatusLookup" ma:readOnly="false" ma:showField="PublishStatus"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1c8e7b99-44ca-46c8-84b8-12cd8d7cf8ee}"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c59171da-55f1-4c8b-8421-0d1d3f99d741}" ma:internalName="TaxCatchAll" ma:showField="CatchAllData"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c59171da-55f1-4c8b-8421-0d1d3f99d741}" ma:internalName="TaxCatchAllLabel" ma:readOnly="true" ma:showField="CatchAllDataLabel"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irectSourceMarket xmlns="1119c2e5-8fb9-4d5f-baf1-202c530f2c34">english</DirectSourceMarket>
    <ApprovalStatus xmlns="1119c2e5-8fb9-4d5f-baf1-202c530f2c34">InProgress</ApprovalStatus>
    <MarketSpecific xmlns="1119c2e5-8fb9-4d5f-baf1-202c530f2c34">false</MarketSpecific>
    <LocComments xmlns="1119c2e5-8fb9-4d5f-baf1-202c530f2c34" xsi:nil="true"/>
    <ThumbnailAssetId xmlns="1119c2e5-8fb9-4d5f-baf1-202c530f2c34" xsi:nil="true"/>
    <PrimaryImageGen xmlns="1119c2e5-8fb9-4d5f-baf1-202c530f2c34">false</PrimaryImageGen>
    <LegacyData xmlns="1119c2e5-8fb9-4d5f-baf1-202c530f2c34" xsi:nil="true"/>
    <LocRecommendedHandoff xmlns="1119c2e5-8fb9-4d5f-baf1-202c530f2c34" xsi:nil="true"/>
    <BlockPublish xmlns="1119c2e5-8fb9-4d5f-baf1-202c530f2c34">false</BlockPublish>
    <TPFriendlyName xmlns="1119c2e5-8fb9-4d5f-baf1-202c530f2c34" xsi:nil="true"/>
    <NumericId xmlns="1119c2e5-8fb9-4d5f-baf1-202c530f2c34" xsi:nil="true"/>
    <APEditor xmlns="1119c2e5-8fb9-4d5f-baf1-202c530f2c34">
      <UserInfo xmlns="1119c2e5-8fb9-4d5f-baf1-202c530f2c34">
        <DisplayName xmlns="1119c2e5-8fb9-4d5f-baf1-202c530f2c34"/>
        <AccountId xmlns="1119c2e5-8fb9-4d5f-baf1-202c530f2c34" xsi:nil="true"/>
        <AccountType xmlns="1119c2e5-8fb9-4d5f-baf1-202c530f2c34"/>
      </UserInfo>
    </APEditor>
    <SourceTitle xmlns="1119c2e5-8fb9-4d5f-baf1-202c530f2c34" xsi:nil="true"/>
    <OpenTemplate xmlns="1119c2e5-8fb9-4d5f-baf1-202c530f2c34">true</OpenTemplate>
    <UALocComments xmlns="1119c2e5-8fb9-4d5f-baf1-202c530f2c34" xsi:nil="true"/>
    <ParentAssetId xmlns="1119c2e5-8fb9-4d5f-baf1-202c530f2c34" xsi:nil="true"/>
    <IntlLangReviewDate xmlns="1119c2e5-8fb9-4d5f-baf1-202c530f2c34" xsi:nil="true"/>
    <FeatureTagsTaxHTField0 xmlns="1119c2e5-8fb9-4d5f-baf1-202c530f2c34">
      <Terms xmlns="http://schemas.microsoft.com/office/infopath/2007/PartnerControls"/>
    </FeatureTagsTaxHTField0>
    <PublishStatusLookup xmlns="1119c2e5-8fb9-4d5f-baf1-202c530f2c34">
      <Value xmlns="1119c2e5-8fb9-4d5f-baf1-202c530f2c34">622840</Value>
    </PublishStatusLookup>
    <Providers xmlns="1119c2e5-8fb9-4d5f-baf1-202c530f2c34" xsi:nil="true"/>
    <MachineTranslated xmlns="1119c2e5-8fb9-4d5f-baf1-202c530f2c34">false</MachineTranslated>
    <OriginalSourceMarket xmlns="1119c2e5-8fb9-4d5f-baf1-202c530f2c34">english</OriginalSourceMarket>
    <APDescription xmlns="1119c2e5-8fb9-4d5f-baf1-202c530f2c34" xsi:nil="true"/>
    <ClipArtFilename xmlns="1119c2e5-8fb9-4d5f-baf1-202c530f2c34" xsi:nil="true"/>
    <ContentItem xmlns="1119c2e5-8fb9-4d5f-baf1-202c530f2c34" xsi:nil="true"/>
    <TPInstallLocation xmlns="1119c2e5-8fb9-4d5f-baf1-202c530f2c34" xsi:nil="true"/>
    <PublishTargets xmlns="1119c2e5-8fb9-4d5f-baf1-202c530f2c34">OfficeOnlineVNext</PublishTargets>
    <TimesCloned xmlns="1119c2e5-8fb9-4d5f-baf1-202c530f2c34" xsi:nil="true"/>
    <AssetStart xmlns="1119c2e5-8fb9-4d5f-baf1-202c530f2c34" xsi:nil="true"/>
    <Provider xmlns="1119c2e5-8fb9-4d5f-baf1-202c530f2c34" xsi:nil="true"/>
    <AcquiredFrom xmlns="1119c2e5-8fb9-4d5f-baf1-202c530f2c34">Internal MS</AcquiredFrom>
    <FriendlyTitle xmlns="1119c2e5-8fb9-4d5f-baf1-202c530f2c34" xsi:nil="true"/>
    <LastHandOff xmlns="1119c2e5-8fb9-4d5f-baf1-202c530f2c34" xsi:nil="true"/>
    <TPClientViewer xmlns="1119c2e5-8fb9-4d5f-baf1-202c530f2c34" xsi:nil="true"/>
    <UACurrentWords xmlns="1119c2e5-8fb9-4d5f-baf1-202c530f2c34" xsi:nil="true"/>
    <ArtSampleDocs xmlns="1119c2e5-8fb9-4d5f-baf1-202c530f2c34" xsi:nil="true"/>
    <UALocRecommendation xmlns="1119c2e5-8fb9-4d5f-baf1-202c530f2c34">Localize</UALocRecommendation>
    <Manager xmlns="1119c2e5-8fb9-4d5f-baf1-202c530f2c34" xsi:nil="true"/>
    <ShowIn xmlns="1119c2e5-8fb9-4d5f-baf1-202c530f2c34">Show everywhere</ShowIn>
    <UANotes xmlns="1119c2e5-8fb9-4d5f-baf1-202c530f2c34" xsi:nil="true"/>
    <TemplateStatus xmlns="1119c2e5-8fb9-4d5f-baf1-202c530f2c34">Complete</TemplateStatus>
    <InternalTagsTaxHTField0 xmlns="1119c2e5-8fb9-4d5f-baf1-202c530f2c34">
      <Terms xmlns="http://schemas.microsoft.com/office/infopath/2007/PartnerControls"/>
    </InternalTagsTaxHTField0>
    <CSXHash xmlns="1119c2e5-8fb9-4d5f-baf1-202c530f2c34" xsi:nil="true"/>
    <Downloads xmlns="1119c2e5-8fb9-4d5f-baf1-202c530f2c34">0</Downloads>
    <VoteCount xmlns="1119c2e5-8fb9-4d5f-baf1-202c530f2c34" xsi:nil="true"/>
    <OOCacheId xmlns="1119c2e5-8fb9-4d5f-baf1-202c530f2c34" xsi:nil="true"/>
    <IsDeleted xmlns="1119c2e5-8fb9-4d5f-baf1-202c530f2c34">false</IsDeleted>
    <AssetExpire xmlns="1119c2e5-8fb9-4d5f-baf1-202c530f2c34" xsi:nil="true"/>
    <DSATActionTaken xmlns="1119c2e5-8fb9-4d5f-baf1-202c530f2c34" xsi:nil="true"/>
    <CSXSubmissionMarket xmlns="1119c2e5-8fb9-4d5f-baf1-202c530f2c34" xsi:nil="true"/>
    <TPExecutable xmlns="1119c2e5-8fb9-4d5f-baf1-202c530f2c34" xsi:nil="true"/>
    <SubmitterId xmlns="1119c2e5-8fb9-4d5f-baf1-202c530f2c34" xsi:nil="true"/>
    <EditorialTags xmlns="1119c2e5-8fb9-4d5f-baf1-202c530f2c34" xsi:nil="true"/>
    <AssetType xmlns="1119c2e5-8fb9-4d5f-baf1-202c530f2c34">TP</AssetType>
    <BugNumber xmlns="1119c2e5-8fb9-4d5f-baf1-202c530f2c34" xsi:nil="true"/>
    <CSXSubmissionDate xmlns="1119c2e5-8fb9-4d5f-baf1-202c530f2c34" xsi:nil="true"/>
    <CSXUpdate xmlns="1119c2e5-8fb9-4d5f-baf1-202c530f2c34">false</CSXUpdate>
    <ApprovalLog xmlns="1119c2e5-8fb9-4d5f-baf1-202c530f2c34" xsi:nil="true"/>
    <Milestone xmlns="1119c2e5-8fb9-4d5f-baf1-202c530f2c34" xsi:nil="true"/>
    <RecommendationsModifier xmlns="1119c2e5-8fb9-4d5f-baf1-202c530f2c34" xsi:nil="true"/>
    <OriginAsset xmlns="1119c2e5-8fb9-4d5f-baf1-202c530f2c34" xsi:nil="true"/>
    <TPComponent xmlns="1119c2e5-8fb9-4d5f-baf1-202c530f2c34" xsi:nil="true"/>
    <AssetId xmlns="1119c2e5-8fb9-4d5f-baf1-202c530f2c34">TP103428844</AssetId>
    <IntlLocPriority xmlns="1119c2e5-8fb9-4d5f-baf1-202c530f2c34" xsi:nil="true"/>
    <PolicheckWords xmlns="1119c2e5-8fb9-4d5f-baf1-202c530f2c34" xsi:nil="true"/>
    <TPLaunchHelpLink xmlns="1119c2e5-8fb9-4d5f-baf1-202c530f2c34" xsi:nil="true"/>
    <TPApplication xmlns="1119c2e5-8fb9-4d5f-baf1-202c530f2c34" xsi:nil="true"/>
    <CrawlForDependencies xmlns="1119c2e5-8fb9-4d5f-baf1-202c530f2c34">false</CrawlForDependencies>
    <HandoffToMSDN xmlns="1119c2e5-8fb9-4d5f-baf1-202c530f2c34" xsi:nil="true"/>
    <PlannedPubDate xmlns="1119c2e5-8fb9-4d5f-baf1-202c530f2c34" xsi:nil="true"/>
    <IntlLangReviewer xmlns="1119c2e5-8fb9-4d5f-baf1-202c530f2c34" xsi:nil="true"/>
    <TrustLevel xmlns="1119c2e5-8fb9-4d5f-baf1-202c530f2c34">1 Microsoft Managed Content</TrustLevel>
    <LocLastLocAttemptVersionLookup xmlns="1119c2e5-8fb9-4d5f-baf1-202c530f2c34">854920</LocLastLocAttemptVersionLookup>
    <IsSearchable xmlns="1119c2e5-8fb9-4d5f-baf1-202c530f2c34">true</IsSearchable>
    <TemplateTemplateType xmlns="1119c2e5-8fb9-4d5f-baf1-202c530f2c34">Excel Spreadsheet Template</TemplateTemplateType>
    <CampaignTagsTaxHTField0 xmlns="1119c2e5-8fb9-4d5f-baf1-202c530f2c34">
      <Terms xmlns="http://schemas.microsoft.com/office/infopath/2007/PartnerControls"/>
    </CampaignTagsTaxHTField0>
    <TPNamespace xmlns="1119c2e5-8fb9-4d5f-baf1-202c530f2c34" xsi:nil="true"/>
    <TaxCatchAll xmlns="1119c2e5-8fb9-4d5f-baf1-202c530f2c34"/>
    <Markets xmlns="1119c2e5-8fb9-4d5f-baf1-202c530f2c34"/>
    <UAProjectedTotalWords xmlns="1119c2e5-8fb9-4d5f-baf1-202c530f2c34" xsi:nil="true"/>
    <IntlLangReview xmlns="1119c2e5-8fb9-4d5f-baf1-202c530f2c34">false</IntlLangReview>
    <OutputCachingOn xmlns="1119c2e5-8fb9-4d5f-baf1-202c530f2c34">false</OutputCachingOn>
    <AverageRating xmlns="1119c2e5-8fb9-4d5f-baf1-202c530f2c34" xsi:nil="true"/>
    <APAuthor xmlns="1119c2e5-8fb9-4d5f-baf1-202c530f2c34">
      <UserInfo xmlns="1119c2e5-8fb9-4d5f-baf1-202c530f2c34">
        <DisplayName xmlns="1119c2e5-8fb9-4d5f-baf1-202c530f2c34">REDMOND\matthos</DisplayName>
        <AccountId xmlns="1119c2e5-8fb9-4d5f-baf1-202c530f2c34">59</AccountId>
        <AccountType xmlns="1119c2e5-8fb9-4d5f-baf1-202c530f2c34"/>
      </UserInfo>
    </APAuthor>
    <LocManualTestRequired xmlns="1119c2e5-8fb9-4d5f-baf1-202c530f2c34">false</LocManualTestRequired>
    <TPCommandLine xmlns="1119c2e5-8fb9-4d5f-baf1-202c530f2c34" xsi:nil="true"/>
    <TPAppVersion xmlns="1119c2e5-8fb9-4d5f-baf1-202c530f2c34" xsi:nil="true"/>
    <EditorialStatus xmlns="1119c2e5-8fb9-4d5f-baf1-202c530f2c34">Complete</EditorialStatus>
    <LastModifiedDateTime xmlns="1119c2e5-8fb9-4d5f-baf1-202c530f2c34" xsi:nil="true"/>
    <ScenarioTagsTaxHTField0 xmlns="1119c2e5-8fb9-4d5f-baf1-202c530f2c34">
      <Terms xmlns="http://schemas.microsoft.com/office/infopath/2007/PartnerControls"/>
    </ScenarioTagsTaxHTField0>
    <OriginalRelease xmlns="1119c2e5-8fb9-4d5f-baf1-202c530f2c34">15</OriginalRelease>
    <TPLaunchHelpLinkType xmlns="1119c2e5-8fb9-4d5f-baf1-202c530f2c34">Template</TPLaunchHelpLinkType>
    <LocalizationTagsTaxHTField0 xmlns="1119c2e5-8fb9-4d5f-baf1-202c530f2c34">
      <Terms xmlns="http://schemas.microsoft.com/office/infopath/2007/PartnerControls"/>
    </LocalizationTagsTaxHTField0>
    <BusinessGroup xmlns="1119c2e5-8fb9-4d5f-baf1-202c530f2c34" xsi:nil="true"/>
    <LocMarketGroupTiers2 xmlns="1119c2e5-8fb9-4d5f-baf1-202c530f2c34" xsi:nil="true"/>
  </documentManagement>
</p:properties>
</file>

<file path=customXml/item3.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7E0AE3D8-66FB-41BF-941A-C3E882118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19c2e5-8fb9-4d5f-baf1-202c530f2c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06F54A-0F92-47D4-8CF7-A808763BB905}">
  <ds:schemaRefs>
    <ds:schemaRef ds:uri="http://purl.org/dc/terms/"/>
    <ds:schemaRef ds:uri="http://schemas.microsoft.com/office/2006/documentManagement/types"/>
    <ds:schemaRef ds:uri="http://schemas.microsoft.com/office/infopath/2007/PartnerControls"/>
    <ds:schemaRef ds:uri="1119c2e5-8fb9-4d5f-baf1-202c530f2c34"/>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80D00ED5-69BE-421D-AA62-F4BB5DD42B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ホーム</vt:lpstr>
      <vt:lpstr>利益試算表（無料版）</vt:lpstr>
      <vt:lpstr>詳細利益試算表１</vt:lpstr>
      <vt:lpstr>不動産所得</vt:lpstr>
      <vt:lpstr>確定申告から算出</vt:lpstr>
      <vt:lpstr>含み資産計算</vt:lpstr>
      <vt:lpstr>減価償却計算表</vt:lpstr>
      <vt:lpstr>物件比較表</vt:lpstr>
      <vt:lpstr>繰上返済ｼｭﾐｭﾚｰｼｮﾝ </vt:lpstr>
      <vt:lpstr>免責事項、注意事項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三井　仁</dc:creator>
  <cp:lastModifiedBy>Wami</cp:lastModifiedBy>
  <dcterms:created xsi:type="dcterms:W3CDTF">2012-08-28T23:08:51Z</dcterms:created>
  <dcterms:modified xsi:type="dcterms:W3CDTF">2018-10-13T11:53:05Z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0x010100F6E1CA76AAD4564AAF106FC3CFA868360400186944AA932D8046A3B88E9B37BEBDF5</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CategoryTagsTaxHTField0">
    <vt:lpwstr/>
  </property>
  <property fmtid="{D5CDD505-2E9C-101B-9397-08002B2CF9AE}" pid="11" name="HiddenCategoryTagsTaxHTField0">
    <vt:lpwstr/>
  </property>
</Properties>
</file>